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Y:\Alle MA\Organisation\Formulare\Gleitzeitdateien Vorlagen\monatliche Vorlagen\"/>
    </mc:Choice>
  </mc:AlternateContent>
  <bookViews>
    <workbookView xWindow="0" yWindow="0" windowWidth="28800" windowHeight="12300" tabRatio="233" activeTab="1"/>
  </bookViews>
  <sheets>
    <sheet name="Anleitung" sheetId="13" r:id="rId1"/>
    <sheet name="Sept 2024" sheetId="11" r:id="rId2"/>
  </sheets>
  <definedNames>
    <definedName name="_xlnm._FilterDatabase" localSheetId="1" hidden="1">'Sept 2024'!$A$1:$A$84</definedName>
    <definedName name="_xlnm.Print_Area" localSheetId="1">'Sept 2024'!$B$5:$BU$71</definedName>
  </definedNames>
  <calcPr calcId="162913"/>
</workbook>
</file>

<file path=xl/calcChain.xml><?xml version="1.0" encoding="utf-8"?>
<calcChain xmlns="http://schemas.openxmlformats.org/spreadsheetml/2006/main">
  <c r="BW32" i="11" l="1"/>
  <c r="BW33" i="11"/>
  <c r="BW34" i="11"/>
  <c r="BW35" i="11"/>
  <c r="BW36" i="11"/>
  <c r="BW37" i="11"/>
  <c r="BW38" i="11"/>
  <c r="BW39" i="11"/>
  <c r="BW40" i="11"/>
  <c r="BW41" i="11"/>
  <c r="BW42" i="11"/>
  <c r="BW43" i="11"/>
  <c r="BW44" i="11"/>
  <c r="BW45" i="11"/>
  <c r="BW46" i="11"/>
  <c r="BW47" i="11"/>
  <c r="BW48" i="11"/>
  <c r="BW49" i="11"/>
  <c r="BW50" i="11"/>
  <c r="BW51" i="11"/>
  <c r="BW52" i="11"/>
  <c r="BW53" i="11"/>
  <c r="BW54" i="11"/>
  <c r="BW55" i="11"/>
  <c r="BW56" i="11"/>
  <c r="BW57" i="11"/>
  <c r="BW58" i="11"/>
  <c r="BW59" i="11"/>
  <c r="BW60" i="11"/>
  <c r="BW61" i="11"/>
  <c r="BW62" i="11"/>
  <c r="BW63" i="11"/>
  <c r="BW64" i="11"/>
  <c r="BW65" i="11"/>
  <c r="BW66" i="11"/>
  <c r="BW67" i="11"/>
  <c r="BW31" i="11"/>
  <c r="AG22" i="11"/>
  <c r="BW68" i="11"/>
  <c r="BV69" i="11" s="1"/>
  <c r="BV70" i="11" s="1"/>
  <c r="AB18" i="11"/>
  <c r="AB16" i="11"/>
  <c r="AA18" i="11"/>
  <c r="AA16" i="11"/>
  <c r="AD15" i="11" s="1"/>
  <c r="Z18" i="11"/>
  <c r="Z16" i="11"/>
  <c r="AB19" i="11"/>
  <c r="AA19" i="11"/>
  <c r="Z19" i="11"/>
  <c r="Y19" i="11"/>
  <c r="X19" i="11"/>
  <c r="N19" i="11"/>
  <c r="Y18" i="11"/>
  <c r="X18" i="11"/>
  <c r="N18" i="11"/>
  <c r="BS29" i="11"/>
  <c r="C14" i="11" s="1"/>
  <c r="X67" i="11"/>
  <c r="AH67" i="11"/>
  <c r="AA67" i="11"/>
  <c r="AI67" i="11"/>
  <c r="AJ67" i="11"/>
  <c r="AH66" i="11"/>
  <c r="AI66" i="11"/>
  <c r="AJ66" i="11"/>
  <c r="AJ65" i="11"/>
  <c r="AI65" i="11"/>
  <c r="AH65" i="11"/>
  <c r="X64" i="11"/>
  <c r="AH64" i="11"/>
  <c r="AA64" i="11"/>
  <c r="AI64" i="11"/>
  <c r="AJ64" i="11"/>
  <c r="Z63" i="11"/>
  <c r="AH63" i="11"/>
  <c r="AA63" i="11"/>
  <c r="AI63" i="11"/>
  <c r="AJ63" i="11"/>
  <c r="AH62" i="11"/>
  <c r="AI62" i="11"/>
  <c r="AJ62" i="11"/>
  <c r="AH61" i="11"/>
  <c r="AI61" i="11"/>
  <c r="AJ61" i="11"/>
  <c r="X60" i="11"/>
  <c r="AH60" i="11"/>
  <c r="AA60" i="11"/>
  <c r="AI60" i="11"/>
  <c r="AJ60" i="11"/>
  <c r="AH59" i="11"/>
  <c r="AA59" i="11"/>
  <c r="AI59" i="11"/>
  <c r="AJ59" i="11"/>
  <c r="AJ58" i="11"/>
  <c r="AI58" i="11"/>
  <c r="AH58" i="11"/>
  <c r="AJ57" i="11"/>
  <c r="AI57" i="11"/>
  <c r="AH57" i="11"/>
  <c r="AH56" i="11"/>
  <c r="AI56" i="11"/>
  <c r="AJ56" i="11"/>
  <c r="X55" i="11"/>
  <c r="AH55" i="11"/>
  <c r="AI55" i="11"/>
  <c r="AJ55" i="11"/>
  <c r="X54" i="11"/>
  <c r="AH54" i="11"/>
  <c r="AI54" i="11"/>
  <c r="AJ54" i="11"/>
  <c r="AH53" i="11"/>
  <c r="AI53" i="11"/>
  <c r="AJ53" i="11"/>
  <c r="AH52" i="11"/>
  <c r="AI52" i="11"/>
  <c r="AJ52" i="11"/>
  <c r="AJ51" i="11"/>
  <c r="AI51" i="11"/>
  <c r="AH51" i="11"/>
  <c r="AJ50" i="11"/>
  <c r="AI50" i="11"/>
  <c r="AH50" i="11"/>
  <c r="X49" i="11"/>
  <c r="AH49" i="11"/>
  <c r="AI49" i="11"/>
  <c r="AJ49" i="11"/>
  <c r="AH48" i="11"/>
  <c r="AI48" i="11"/>
  <c r="AJ48" i="11"/>
  <c r="AH47" i="11"/>
  <c r="AI47" i="11"/>
  <c r="AJ47" i="11"/>
  <c r="X46" i="11"/>
  <c r="AH46" i="11"/>
  <c r="AA46" i="11"/>
  <c r="AI46" i="11"/>
  <c r="AJ46" i="11"/>
  <c r="AH45" i="11"/>
  <c r="AI45" i="11"/>
  <c r="AJ45" i="11"/>
  <c r="AJ44" i="11"/>
  <c r="AI44" i="11"/>
  <c r="AH44" i="11"/>
  <c r="AJ43" i="11"/>
  <c r="AI43" i="11"/>
  <c r="AH43" i="11"/>
  <c r="AH42" i="11"/>
  <c r="AI42" i="11"/>
  <c r="AJ42" i="11"/>
  <c r="AH41" i="11"/>
  <c r="AI41" i="11"/>
  <c r="AJ41" i="11"/>
  <c r="AH40" i="11"/>
  <c r="AI40" i="11"/>
  <c r="AJ40" i="11"/>
  <c r="AH39" i="11"/>
  <c r="AI39" i="11"/>
  <c r="AJ39" i="11"/>
  <c r="AH38" i="11"/>
  <c r="AI38" i="11"/>
  <c r="AJ38" i="11"/>
  <c r="AJ37" i="11"/>
  <c r="AI37" i="11"/>
  <c r="AH37" i="11"/>
  <c r="AJ36" i="11"/>
  <c r="AI36" i="11"/>
  <c r="AH36" i="11"/>
  <c r="AH35" i="11"/>
  <c r="AI35" i="11"/>
  <c r="AJ35" i="11"/>
  <c r="AH34" i="11"/>
  <c r="AI34" i="11"/>
  <c r="AJ34" i="11"/>
  <c r="AH33" i="11"/>
  <c r="AI33" i="11"/>
  <c r="AJ33" i="11"/>
  <c r="AH32" i="11"/>
  <c r="AI32" i="11"/>
  <c r="AJ32" i="11"/>
  <c r="X31" i="11"/>
  <c r="AH31" i="11"/>
  <c r="Y31" i="11"/>
  <c r="AA31" i="11"/>
  <c r="AI31" i="11"/>
  <c r="AJ31" i="11"/>
  <c r="AL30" i="11"/>
  <c r="AM30" i="11" s="1"/>
  <c r="AK67" i="11"/>
  <c r="AM67" i="11"/>
  <c r="AN67" i="11"/>
  <c r="AP67" i="11"/>
  <c r="AO67" i="11"/>
  <c r="AQ67" i="11"/>
  <c r="AR67" i="11"/>
  <c r="AT67" i="11"/>
  <c r="AV67" i="11"/>
  <c r="AW67" i="11"/>
  <c r="AX67" i="11"/>
  <c r="AY67" i="11"/>
  <c r="BE67" i="11"/>
  <c r="BD67" i="11"/>
  <c r="AK66" i="11"/>
  <c r="AM66" i="11"/>
  <c r="AN66" i="11"/>
  <c r="AP66" i="11"/>
  <c r="AO66" i="11"/>
  <c r="AQ66" i="11"/>
  <c r="AR66" i="11"/>
  <c r="AT66" i="11"/>
  <c r="AV66" i="11"/>
  <c r="AW66" i="11"/>
  <c r="BC66" i="11" s="1"/>
  <c r="AX66" i="11"/>
  <c r="AY66" i="11"/>
  <c r="BE66" i="11"/>
  <c r="BD66" i="11"/>
  <c r="BD65" i="11"/>
  <c r="AW65" i="11"/>
  <c r="AY65" i="11"/>
  <c r="AK64" i="11"/>
  <c r="AM64" i="11"/>
  <c r="AN64" i="11"/>
  <c r="AP64" i="11"/>
  <c r="AO64" i="11"/>
  <c r="AQ64" i="11"/>
  <c r="AR64" i="11"/>
  <c r="AT64" i="11"/>
  <c r="AV64" i="11"/>
  <c r="AW64" i="11"/>
  <c r="AX64" i="11"/>
  <c r="AY64" i="11"/>
  <c r="BE64" i="11"/>
  <c r="BD64" i="11"/>
  <c r="AK63" i="11"/>
  <c r="AM63" i="11"/>
  <c r="AN63" i="11"/>
  <c r="AP63" i="11"/>
  <c r="AO63" i="11"/>
  <c r="AQ63" i="11"/>
  <c r="AR63" i="11"/>
  <c r="AT63" i="11"/>
  <c r="AV63" i="11"/>
  <c r="AW63" i="11"/>
  <c r="AX63" i="11"/>
  <c r="AY63" i="11"/>
  <c r="BE63" i="11"/>
  <c r="BD63" i="11"/>
  <c r="BD62" i="11"/>
  <c r="AV62" i="11"/>
  <c r="AW62" i="11"/>
  <c r="AY62" i="11"/>
  <c r="AM62" i="11"/>
  <c r="AN62" i="11"/>
  <c r="AP62" i="11"/>
  <c r="AO62" i="11"/>
  <c r="AQ62" i="11"/>
  <c r="AR62" i="11"/>
  <c r="AT62" i="11"/>
  <c r="BD61" i="11"/>
  <c r="AV61" i="11"/>
  <c r="AW61" i="11"/>
  <c r="AY61" i="11"/>
  <c r="AM61" i="11"/>
  <c r="AN61" i="11"/>
  <c r="AP61" i="11"/>
  <c r="AO61" i="11"/>
  <c r="AQ61" i="11"/>
  <c r="AR61" i="11"/>
  <c r="AT61" i="11"/>
  <c r="AK60" i="11"/>
  <c r="AM60" i="11"/>
  <c r="AN60" i="11"/>
  <c r="AP60" i="11"/>
  <c r="AO60" i="11"/>
  <c r="AQ60" i="11"/>
  <c r="AR60" i="11"/>
  <c r="AT60" i="11"/>
  <c r="AV60" i="11"/>
  <c r="AW60" i="11"/>
  <c r="AX60" i="11"/>
  <c r="AY60" i="11"/>
  <c r="BE60" i="11"/>
  <c r="BD60" i="11"/>
  <c r="AK59" i="11"/>
  <c r="AM59" i="11"/>
  <c r="AN59" i="11"/>
  <c r="AP59" i="11"/>
  <c r="AO59" i="11"/>
  <c r="AQ59" i="11"/>
  <c r="AR59" i="11"/>
  <c r="AT59" i="11"/>
  <c r="AV59" i="11"/>
  <c r="AW59" i="11"/>
  <c r="AX59" i="11"/>
  <c r="AY59" i="11"/>
  <c r="BE59" i="11"/>
  <c r="BD59" i="11"/>
  <c r="BD58" i="11"/>
  <c r="AW58" i="11"/>
  <c r="AY58" i="11"/>
  <c r="BD57" i="11"/>
  <c r="AW57" i="11"/>
  <c r="AY57" i="11"/>
  <c r="Y56" i="11"/>
  <c r="AA56" i="11"/>
  <c r="X56" i="11"/>
  <c r="AK56" i="11"/>
  <c r="Z56" i="11"/>
  <c r="AL56" i="11"/>
  <c r="AM56" i="11"/>
  <c r="AN56" i="11"/>
  <c r="AC56" i="11"/>
  <c r="AP56" i="11"/>
  <c r="AB56" i="11"/>
  <c r="AO56" i="11"/>
  <c r="AQ56" i="11"/>
  <c r="AR56" i="11"/>
  <c r="AT56" i="11"/>
  <c r="AV56" i="11"/>
  <c r="AW56" i="11"/>
  <c r="AX56" i="11"/>
  <c r="AY56" i="11"/>
  <c r="BE56" i="11"/>
  <c r="BD56" i="11"/>
  <c r="AK55" i="11"/>
  <c r="AM55" i="11"/>
  <c r="AN55" i="11"/>
  <c r="AP55" i="11"/>
  <c r="AO55" i="11"/>
  <c r="AQ55" i="11"/>
  <c r="AR55" i="11"/>
  <c r="AT55" i="11"/>
  <c r="AV55" i="11"/>
  <c r="AW55" i="11"/>
  <c r="AX55" i="11"/>
  <c r="AY55" i="11"/>
  <c r="BE55" i="11"/>
  <c r="BD55" i="11"/>
  <c r="BD54" i="11"/>
  <c r="AV54" i="11"/>
  <c r="AW54" i="11"/>
  <c r="AY54" i="11"/>
  <c r="AM54" i="11"/>
  <c r="AN54" i="11"/>
  <c r="AP54" i="11"/>
  <c r="AO54" i="11"/>
  <c r="AQ54" i="11"/>
  <c r="AR54" i="11"/>
  <c r="AT54" i="11"/>
  <c r="Y53" i="11"/>
  <c r="AA53" i="11"/>
  <c r="X53" i="11"/>
  <c r="AK53" i="11"/>
  <c r="Z53" i="11"/>
  <c r="AL53" i="11"/>
  <c r="AM53" i="11"/>
  <c r="AN53" i="11"/>
  <c r="AC53" i="11"/>
  <c r="AP53" i="11"/>
  <c r="AB53" i="11"/>
  <c r="AO53" i="11"/>
  <c r="AQ53" i="11"/>
  <c r="AR53" i="11"/>
  <c r="AT53" i="11"/>
  <c r="AV53" i="11"/>
  <c r="AW53" i="11"/>
  <c r="AX53" i="11"/>
  <c r="AY53" i="11"/>
  <c r="BE53" i="11"/>
  <c r="BD53" i="11"/>
  <c r="AA52" i="11"/>
  <c r="X52" i="11"/>
  <c r="AK52" i="11"/>
  <c r="AL52" i="11"/>
  <c r="AM52" i="11"/>
  <c r="AN52" i="11"/>
  <c r="AC52" i="11"/>
  <c r="AP52" i="11"/>
  <c r="AB52" i="11"/>
  <c r="AO52" i="11"/>
  <c r="AQ52" i="11"/>
  <c r="AR52" i="11"/>
  <c r="AT52" i="11"/>
  <c r="AV52" i="11"/>
  <c r="AW52" i="11"/>
  <c r="AX52" i="11"/>
  <c r="AY52" i="11"/>
  <c r="BE52" i="11"/>
  <c r="BD52" i="11"/>
  <c r="BD51" i="11"/>
  <c r="AW51" i="11"/>
  <c r="AY51" i="11"/>
  <c r="BD50" i="11"/>
  <c r="AW50" i="11"/>
  <c r="AY50" i="11"/>
  <c r="AA49" i="11"/>
  <c r="AK49" i="11"/>
  <c r="AL49" i="11"/>
  <c r="AM49" i="11"/>
  <c r="AN49" i="11"/>
  <c r="AC49" i="11"/>
  <c r="AP49" i="11"/>
  <c r="AB49" i="11"/>
  <c r="AO49" i="11"/>
  <c r="AQ49" i="11"/>
  <c r="AR49" i="11"/>
  <c r="AT49" i="11"/>
  <c r="AV49" i="11"/>
  <c r="AW49" i="11"/>
  <c r="AX49" i="11"/>
  <c r="AY49" i="11"/>
  <c r="BE49" i="11"/>
  <c r="BD49" i="11"/>
  <c r="AA48" i="11"/>
  <c r="X48" i="11"/>
  <c r="AK48" i="11"/>
  <c r="AM48" i="11"/>
  <c r="AN48" i="11"/>
  <c r="AC48" i="11"/>
  <c r="AP48" i="11"/>
  <c r="AB48" i="11"/>
  <c r="AO48" i="11"/>
  <c r="AQ48" i="11"/>
  <c r="AR48" i="11"/>
  <c r="AT48" i="11"/>
  <c r="AV48" i="11"/>
  <c r="AW48" i="11"/>
  <c r="AX48" i="11"/>
  <c r="AY48" i="11"/>
  <c r="BE48" i="11"/>
  <c r="BD48" i="11"/>
  <c r="AA47" i="11"/>
  <c r="X47" i="11"/>
  <c r="AK47" i="11"/>
  <c r="AL47" i="11"/>
  <c r="AM47" i="11"/>
  <c r="AN47" i="11"/>
  <c r="AC47" i="11"/>
  <c r="AP47" i="11"/>
  <c r="AB47" i="11"/>
  <c r="AO47" i="11"/>
  <c r="AQ47" i="11"/>
  <c r="AR47" i="11"/>
  <c r="AT47" i="11"/>
  <c r="AV47" i="11"/>
  <c r="AW47" i="11"/>
  <c r="AX47" i="11"/>
  <c r="AY47" i="11"/>
  <c r="BE47" i="11"/>
  <c r="BD47" i="11"/>
  <c r="Y46" i="11"/>
  <c r="AK46" i="11"/>
  <c r="Z46" i="11"/>
  <c r="AL46" i="11"/>
  <c r="AM46" i="11"/>
  <c r="AN46" i="11"/>
  <c r="AC46" i="11"/>
  <c r="AP46" i="11"/>
  <c r="AB46" i="11"/>
  <c r="AO46" i="11"/>
  <c r="AQ46" i="11"/>
  <c r="AR46" i="11"/>
  <c r="AT46" i="11"/>
  <c r="AV46" i="11"/>
  <c r="AW46" i="11"/>
  <c r="AX46" i="11"/>
  <c r="AY46" i="11"/>
  <c r="BE46" i="11"/>
  <c r="BD46" i="11"/>
  <c r="AA45" i="11"/>
  <c r="X45" i="11"/>
  <c r="AK45" i="11"/>
  <c r="AL45" i="11"/>
  <c r="AM45" i="11"/>
  <c r="AN45" i="11"/>
  <c r="AC45" i="11"/>
  <c r="AP45" i="11"/>
  <c r="AB45" i="11"/>
  <c r="AO45" i="11"/>
  <c r="AQ45" i="11"/>
  <c r="AR45" i="11"/>
  <c r="AT45" i="11"/>
  <c r="AV45" i="11"/>
  <c r="AW45" i="11"/>
  <c r="BC45" i="11" s="1"/>
  <c r="AX45" i="11"/>
  <c r="AY45" i="11"/>
  <c r="BE45" i="11"/>
  <c r="BD45" i="11"/>
  <c r="BD44" i="11"/>
  <c r="AW44" i="11"/>
  <c r="AY44" i="11"/>
  <c r="BD43" i="11"/>
  <c r="AW43" i="11"/>
  <c r="AY43" i="11"/>
  <c r="BG67" i="11"/>
  <c r="BF67" i="11"/>
  <c r="BG66" i="11"/>
  <c r="BF66" i="11"/>
  <c r="BG65" i="11"/>
  <c r="BF65" i="11"/>
  <c r="BG64" i="11"/>
  <c r="BF64" i="11"/>
  <c r="BG63" i="11"/>
  <c r="BF63" i="11"/>
  <c r="BE62" i="11"/>
  <c r="BG62" i="11"/>
  <c r="BF62" i="11"/>
  <c r="BE61" i="11"/>
  <c r="BG61" i="11"/>
  <c r="BF61" i="11"/>
  <c r="BG60" i="11"/>
  <c r="BF60" i="11"/>
  <c r="BG59" i="11"/>
  <c r="BF59" i="11"/>
  <c r="BG58" i="11"/>
  <c r="BF58" i="11"/>
  <c r="BG57" i="11"/>
  <c r="BF57" i="11"/>
  <c r="BG56" i="11"/>
  <c r="BF56" i="11"/>
  <c r="BG55" i="11"/>
  <c r="BF55" i="11"/>
  <c r="BE54" i="11"/>
  <c r="BG54" i="11"/>
  <c r="BF54" i="11"/>
  <c r="BG53" i="11"/>
  <c r="BF53" i="11"/>
  <c r="BG52" i="11"/>
  <c r="BF52" i="11"/>
  <c r="BG51" i="11"/>
  <c r="BF51" i="11"/>
  <c r="BG50" i="11"/>
  <c r="BF50" i="11"/>
  <c r="BG49" i="11"/>
  <c r="BF49" i="11"/>
  <c r="BG48" i="11"/>
  <c r="BF48" i="11"/>
  <c r="BG47" i="11"/>
  <c r="BF47" i="11"/>
  <c r="BG46" i="11"/>
  <c r="BF46" i="11"/>
  <c r="BG45" i="11"/>
  <c r="BF45" i="11"/>
  <c r="BG44" i="11"/>
  <c r="BF44" i="11"/>
  <c r="BG43" i="11"/>
  <c r="BF43" i="11"/>
  <c r="BH30" i="11"/>
  <c r="BE65" i="11"/>
  <c r="BE58" i="11"/>
  <c r="BE57" i="11"/>
  <c r="BE51" i="11"/>
  <c r="BE50" i="11"/>
  <c r="BE44" i="11"/>
  <c r="BE43" i="11"/>
  <c r="B42" i="11"/>
  <c r="B41" i="11"/>
  <c r="B40" i="11"/>
  <c r="B39" i="11"/>
  <c r="B38" i="11"/>
  <c r="B37" i="11"/>
  <c r="B36" i="11"/>
  <c r="B35" i="11"/>
  <c r="B34" i="11"/>
  <c r="B33" i="11"/>
  <c r="B32" i="11"/>
  <c r="K32" i="11" s="1"/>
  <c r="AB15" i="11"/>
  <c r="AA42" i="11"/>
  <c r="X42" i="11"/>
  <c r="AK42" i="11"/>
  <c r="Z42" i="11"/>
  <c r="Y42" i="11"/>
  <c r="AL42" i="11"/>
  <c r="AM42" i="11"/>
  <c r="AN42" i="11"/>
  <c r="AC42" i="11"/>
  <c r="AP42" i="11"/>
  <c r="AB42" i="11"/>
  <c r="AO42" i="11"/>
  <c r="AQ42" i="11"/>
  <c r="AR42" i="11"/>
  <c r="AT42" i="11"/>
  <c r="AV42" i="11"/>
  <c r="AW42" i="11"/>
  <c r="AX42" i="11"/>
  <c r="AY42" i="11"/>
  <c r="BE42" i="11"/>
  <c r="AA41" i="11"/>
  <c r="X41" i="11"/>
  <c r="AL41" i="11"/>
  <c r="AM41" i="11"/>
  <c r="AN41" i="11"/>
  <c r="AC41" i="11"/>
  <c r="AP41" i="11"/>
  <c r="AB41" i="11"/>
  <c r="AO41" i="11"/>
  <c r="AQ41" i="11"/>
  <c r="AR41" i="11"/>
  <c r="AT41" i="11"/>
  <c r="AK41" i="11"/>
  <c r="AV41" i="11"/>
  <c r="AW41" i="11"/>
  <c r="AX41" i="11"/>
  <c r="AY41" i="11"/>
  <c r="BE41" i="11"/>
  <c r="AA40" i="11"/>
  <c r="X40" i="11"/>
  <c r="Z40" i="11"/>
  <c r="Y40" i="11"/>
  <c r="AL40" i="11"/>
  <c r="AM40" i="11"/>
  <c r="AN40" i="11"/>
  <c r="AC40" i="11"/>
  <c r="AP40" i="11"/>
  <c r="AB40" i="11"/>
  <c r="AO40" i="11"/>
  <c r="AQ40" i="11"/>
  <c r="AR40" i="11"/>
  <c r="AT40" i="11"/>
  <c r="AK40" i="11"/>
  <c r="AV40" i="11"/>
  <c r="AW40" i="11"/>
  <c r="AX40" i="11"/>
  <c r="AY40" i="11"/>
  <c r="BE40" i="11"/>
  <c r="AA39" i="11"/>
  <c r="X39" i="11"/>
  <c r="Z39" i="11"/>
  <c r="Y39" i="11"/>
  <c r="AL39" i="11"/>
  <c r="AM39" i="11"/>
  <c r="AN39" i="11"/>
  <c r="AC39" i="11"/>
  <c r="AP39" i="11"/>
  <c r="AB39" i="11"/>
  <c r="AO39" i="11"/>
  <c r="AQ39" i="11"/>
  <c r="AR39" i="11"/>
  <c r="AT39" i="11"/>
  <c r="AK39" i="11"/>
  <c r="AV39" i="11"/>
  <c r="AW39" i="11"/>
  <c r="AX39" i="11"/>
  <c r="AY39" i="11"/>
  <c r="BE39" i="11"/>
  <c r="X15" i="11"/>
  <c r="X16" i="11"/>
  <c r="AA38" i="11"/>
  <c r="X38" i="11"/>
  <c r="AK38" i="11"/>
  <c r="AL38" i="11"/>
  <c r="AM38" i="11"/>
  <c r="AN38" i="11"/>
  <c r="AC38" i="11"/>
  <c r="AP38" i="11"/>
  <c r="AB38" i="11"/>
  <c r="AO38" i="11"/>
  <c r="AQ38" i="11"/>
  <c r="AR38" i="11"/>
  <c r="AT38" i="11"/>
  <c r="AV38" i="11"/>
  <c r="AW38" i="11"/>
  <c r="Y38" i="11"/>
  <c r="Z38" i="11"/>
  <c r="AX38" i="11"/>
  <c r="AY38" i="11"/>
  <c r="BE38" i="11"/>
  <c r="BE37" i="11"/>
  <c r="BE36" i="11"/>
  <c r="X35" i="11"/>
  <c r="Y35" i="11"/>
  <c r="AA35" i="11"/>
  <c r="AK35" i="11"/>
  <c r="Z35" i="11"/>
  <c r="AL35" i="11"/>
  <c r="AM35" i="11"/>
  <c r="AN35" i="11"/>
  <c r="AC35" i="11"/>
  <c r="AP35" i="11"/>
  <c r="AB35" i="11"/>
  <c r="AO35" i="11"/>
  <c r="AQ35" i="11"/>
  <c r="AR35" i="11"/>
  <c r="AT35" i="11"/>
  <c r="AV35" i="11"/>
  <c r="AW35" i="11"/>
  <c r="AX35" i="11"/>
  <c r="AY35" i="11"/>
  <c r="BE35" i="11"/>
  <c r="AA34" i="11"/>
  <c r="X34" i="11"/>
  <c r="AL34" i="11"/>
  <c r="AM34" i="11"/>
  <c r="AN34" i="11"/>
  <c r="AC34" i="11"/>
  <c r="AP34" i="11"/>
  <c r="AB34" i="11"/>
  <c r="AO34" i="11"/>
  <c r="AQ34" i="11"/>
  <c r="AR34" i="11"/>
  <c r="AT34" i="11"/>
  <c r="AK34" i="11"/>
  <c r="AV34" i="11"/>
  <c r="AW34" i="11"/>
  <c r="AX34" i="11"/>
  <c r="AY34" i="11"/>
  <c r="BE34" i="11"/>
  <c r="AA33" i="11"/>
  <c r="X33" i="11"/>
  <c r="Z33" i="11"/>
  <c r="AL33" i="11"/>
  <c r="AM33" i="11"/>
  <c r="AN33" i="11"/>
  <c r="AC33" i="11"/>
  <c r="AP33" i="11"/>
  <c r="AB33" i="11"/>
  <c r="AO33" i="11"/>
  <c r="AQ33" i="11"/>
  <c r="AR33" i="11"/>
  <c r="AT33" i="11"/>
  <c r="AK33" i="11"/>
  <c r="AV33" i="11"/>
  <c r="AW33" i="11"/>
  <c r="AX33" i="11"/>
  <c r="AY33" i="11"/>
  <c r="BE33" i="11"/>
  <c r="AA32" i="11"/>
  <c r="X32" i="11"/>
  <c r="AL32" i="11"/>
  <c r="AM32" i="11"/>
  <c r="AN32" i="11"/>
  <c r="AC32" i="11"/>
  <c r="AP32" i="11"/>
  <c r="AB32" i="11"/>
  <c r="AO32" i="11"/>
  <c r="AQ32" i="11"/>
  <c r="AR32" i="11"/>
  <c r="AT32" i="11"/>
  <c r="AK32" i="11"/>
  <c r="AV32" i="11"/>
  <c r="AW32" i="11"/>
  <c r="AX32" i="11"/>
  <c r="AY32" i="11"/>
  <c r="BE32" i="11"/>
  <c r="AL31" i="11"/>
  <c r="AM31" i="11"/>
  <c r="AN31" i="11"/>
  <c r="AC31" i="11"/>
  <c r="AP31" i="11"/>
  <c r="AB31" i="11"/>
  <c r="AO31" i="11"/>
  <c r="AQ31" i="11"/>
  <c r="AR31" i="11"/>
  <c r="AT31" i="11"/>
  <c r="AK31" i="11"/>
  <c r="AV31" i="11"/>
  <c r="AW31" i="11"/>
  <c r="AX31" i="11"/>
  <c r="AY31" i="11"/>
  <c r="BE31" i="11"/>
  <c r="AG39" i="11"/>
  <c r="BH67" i="11"/>
  <c r="BH66" i="11"/>
  <c r="BH65" i="11"/>
  <c r="BH64" i="11"/>
  <c r="BH63" i="11"/>
  <c r="BH62" i="11"/>
  <c r="BH61" i="11"/>
  <c r="BH60" i="11"/>
  <c r="BH59" i="11"/>
  <c r="BH58" i="11"/>
  <c r="BH57" i="11"/>
  <c r="BH56" i="11"/>
  <c r="BH55" i="11"/>
  <c r="BH54" i="11"/>
  <c r="BH53" i="11"/>
  <c r="BH52" i="11"/>
  <c r="BH51" i="11"/>
  <c r="BH50" i="11"/>
  <c r="BH49" i="11"/>
  <c r="BH48" i="11"/>
  <c r="BH47" i="11"/>
  <c r="BH46" i="11"/>
  <c r="BH45" i="11"/>
  <c r="BH44" i="11"/>
  <c r="BH43" i="11"/>
  <c r="BH42" i="11"/>
  <c r="BH41" i="11"/>
  <c r="BH40" i="11"/>
  <c r="BH39" i="11"/>
  <c r="BH38" i="11"/>
  <c r="BH37" i="11"/>
  <c r="BH36" i="11"/>
  <c r="BH35" i="11"/>
  <c r="BH34" i="11"/>
  <c r="BH33" i="11"/>
  <c r="BH32" i="11"/>
  <c r="BH31" i="11"/>
  <c r="BG42" i="11"/>
  <c r="BG41" i="11"/>
  <c r="BG40" i="11"/>
  <c r="BG39" i="11"/>
  <c r="BG38" i="11"/>
  <c r="BG37" i="11"/>
  <c r="BG36" i="11"/>
  <c r="BG35" i="11"/>
  <c r="BG34" i="11"/>
  <c r="BG33" i="11"/>
  <c r="BG32" i="11"/>
  <c r="BG31" i="11"/>
  <c r="BD42" i="11"/>
  <c r="BD41" i="11"/>
  <c r="BD40" i="11"/>
  <c r="BD39" i="11"/>
  <c r="BD38" i="11"/>
  <c r="BD37" i="11"/>
  <c r="BD36" i="11"/>
  <c r="BD35" i="11"/>
  <c r="BD34" i="11"/>
  <c r="BD33" i="11"/>
  <c r="BD32" i="11"/>
  <c r="BD31" i="11"/>
  <c r="BF42" i="11"/>
  <c r="BF41" i="11"/>
  <c r="BF40" i="11"/>
  <c r="BF39" i="11"/>
  <c r="BF38" i="11"/>
  <c r="BF37" i="11"/>
  <c r="BF36" i="11"/>
  <c r="BF35" i="11"/>
  <c r="BF34" i="11"/>
  <c r="BF33" i="11"/>
  <c r="BF32" i="11"/>
  <c r="BF31" i="11"/>
  <c r="AW37" i="11"/>
  <c r="AY37" i="11"/>
  <c r="AW36" i="11"/>
  <c r="AY36" i="11"/>
  <c r="BI5" i="11"/>
  <c r="N12" i="11"/>
  <c r="X12" i="11"/>
  <c r="Y12" i="11"/>
  <c r="Z12" i="11"/>
  <c r="AA12" i="11"/>
  <c r="AB12" i="11"/>
  <c r="N13" i="11"/>
  <c r="X13" i="11"/>
  <c r="Y13" i="11"/>
  <c r="Z13" i="11"/>
  <c r="AA13" i="11"/>
  <c r="AB13" i="11"/>
  <c r="Y15" i="11"/>
  <c r="Y16" i="11"/>
  <c r="N14" i="11"/>
  <c r="X14" i="11"/>
  <c r="Y14" i="11"/>
  <c r="Z14" i="11"/>
  <c r="AA14" i="11"/>
  <c r="AB14" i="11"/>
  <c r="Z15" i="11"/>
  <c r="N15" i="11"/>
  <c r="AA15" i="11"/>
  <c r="N16" i="11"/>
  <c r="N17" i="11"/>
  <c r="X17" i="11"/>
  <c r="Y17" i="11"/>
  <c r="Z17" i="11"/>
  <c r="AA17" i="11"/>
  <c r="AB17" i="11"/>
  <c r="N20" i="11"/>
  <c r="X20" i="11"/>
  <c r="Y20" i="11"/>
  <c r="Z20" i="11"/>
  <c r="AA20" i="11"/>
  <c r="AB20" i="11"/>
  <c r="N21" i="11"/>
  <c r="X22" i="11"/>
  <c r="AD12" i="11"/>
  <c r="AE12" i="11" s="1"/>
  <c r="Y22" i="11"/>
  <c r="AD13" i="11"/>
  <c r="Z22" i="11"/>
  <c r="AD14" i="11"/>
  <c r="AE14" i="11" s="1"/>
  <c r="AA22" i="11"/>
  <c r="AB22" i="11"/>
  <c r="AD16" i="11"/>
  <c r="AE16" i="11" s="1"/>
  <c r="X23" i="11"/>
  <c r="Y23" i="11"/>
  <c r="AE13" i="11"/>
  <c r="Z23" i="11"/>
  <c r="AA23" i="11"/>
  <c r="AE15" i="11"/>
  <c r="AB23" i="11"/>
  <c r="AF22" i="11"/>
  <c r="BR29" i="11"/>
  <c r="BN29" i="11"/>
  <c r="BO29" i="11"/>
  <c r="A31" i="11"/>
  <c r="B31" i="11"/>
  <c r="D31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Z31" i="11"/>
  <c r="AD31" i="11"/>
  <c r="AE31" i="11"/>
  <c r="AG31" i="11"/>
  <c r="AS31" i="11"/>
  <c r="AU31" i="11"/>
  <c r="AZ31" i="11"/>
  <c r="BA31" i="11"/>
  <c r="BI31" i="11"/>
  <c r="BJ31" i="11"/>
  <c r="BK31" i="11"/>
  <c r="BL31" i="11"/>
  <c r="BM31" i="11"/>
  <c r="BN31" i="11"/>
  <c r="BO31" i="11"/>
  <c r="BQ31" i="11"/>
  <c r="BR31" i="11"/>
  <c r="Y32" i="11"/>
  <c r="Z32" i="11"/>
  <c r="AD32" i="11"/>
  <c r="AE32" i="11"/>
  <c r="AG32" i="11"/>
  <c r="AS32" i="11"/>
  <c r="AU32" i="11"/>
  <c r="AZ32" i="11"/>
  <c r="BA32" i="11"/>
  <c r="BI32" i="11"/>
  <c r="BJ32" i="11"/>
  <c r="BK32" i="11"/>
  <c r="BL32" i="11"/>
  <c r="BM32" i="11"/>
  <c r="BN32" i="11"/>
  <c r="BO32" i="11"/>
  <c r="BQ32" i="11"/>
  <c r="BR32" i="11"/>
  <c r="Y33" i="11"/>
  <c r="AD33" i="11"/>
  <c r="AE33" i="11"/>
  <c r="AG33" i="11"/>
  <c r="AS33" i="11"/>
  <c r="AU33" i="11"/>
  <c r="AZ33" i="11"/>
  <c r="BA33" i="11"/>
  <c r="BI33" i="11"/>
  <c r="BJ33" i="11"/>
  <c r="BK33" i="11"/>
  <c r="BL33" i="11"/>
  <c r="BM33" i="11"/>
  <c r="BN33" i="11"/>
  <c r="BO33" i="11"/>
  <c r="BQ33" i="11"/>
  <c r="BR33" i="11"/>
  <c r="Y34" i="11"/>
  <c r="Z34" i="11"/>
  <c r="AD34" i="11"/>
  <c r="AE34" i="11"/>
  <c r="AG34" i="11"/>
  <c r="AS34" i="11"/>
  <c r="AU34" i="11"/>
  <c r="AZ34" i="11"/>
  <c r="BA34" i="11"/>
  <c r="BI34" i="11"/>
  <c r="BJ34" i="11"/>
  <c r="BK34" i="11"/>
  <c r="BL34" i="11"/>
  <c r="BM34" i="11"/>
  <c r="BN34" i="11"/>
  <c r="BO34" i="11"/>
  <c r="BQ34" i="11"/>
  <c r="BU34" i="11" s="1"/>
  <c r="BR34" i="11"/>
  <c r="AD35" i="11"/>
  <c r="AE35" i="11"/>
  <c r="AG35" i="11"/>
  <c r="AS35" i="11"/>
  <c r="AU35" i="11"/>
  <c r="AZ35" i="11"/>
  <c r="BA35" i="11"/>
  <c r="BI35" i="11"/>
  <c r="BJ35" i="11"/>
  <c r="BK35" i="11"/>
  <c r="BL35" i="11"/>
  <c r="BM35" i="11"/>
  <c r="BN35" i="11"/>
  <c r="BO35" i="11"/>
  <c r="BQ35" i="11"/>
  <c r="BU35" i="11" s="1"/>
  <c r="BR35" i="11"/>
  <c r="X36" i="11"/>
  <c r="Y36" i="11"/>
  <c r="Z36" i="11"/>
  <c r="AA36" i="11"/>
  <c r="AB36" i="11"/>
  <c r="AC36" i="11"/>
  <c r="AD36" i="11"/>
  <c r="AE36" i="11"/>
  <c r="AG36" i="11"/>
  <c r="AK36" i="11"/>
  <c r="AL36" i="11"/>
  <c r="AM36" i="11"/>
  <c r="AN36" i="11"/>
  <c r="AO36" i="11"/>
  <c r="AP36" i="11"/>
  <c r="AQ36" i="11"/>
  <c r="AR36" i="11"/>
  <c r="AS36" i="11"/>
  <c r="AT36" i="11"/>
  <c r="AU36" i="11"/>
  <c r="AV36" i="11"/>
  <c r="AX36" i="11"/>
  <c r="AZ36" i="11"/>
  <c r="BA36" i="11"/>
  <c r="BI36" i="11"/>
  <c r="BJ36" i="11"/>
  <c r="BK36" i="11"/>
  <c r="BL36" i="11"/>
  <c r="BM36" i="11"/>
  <c r="BN36" i="11"/>
  <c r="BO36" i="11"/>
  <c r="BQ36" i="11"/>
  <c r="BR36" i="11"/>
  <c r="X37" i="11"/>
  <c r="Y37" i="11"/>
  <c r="Z37" i="11"/>
  <c r="AA37" i="11"/>
  <c r="AB37" i="11"/>
  <c r="AC37" i="11"/>
  <c r="AD37" i="11"/>
  <c r="AE37" i="11"/>
  <c r="AG37" i="11"/>
  <c r="AK37" i="11"/>
  <c r="AL37" i="11"/>
  <c r="AM37" i="11"/>
  <c r="AN37" i="11"/>
  <c r="AO37" i="11"/>
  <c r="AP37" i="11"/>
  <c r="AQ37" i="11"/>
  <c r="AR37" i="11"/>
  <c r="AS37" i="11"/>
  <c r="AT37" i="11"/>
  <c r="AU37" i="11"/>
  <c r="AV37" i="11"/>
  <c r="AX37" i="11"/>
  <c r="AZ37" i="11"/>
  <c r="BA37" i="11"/>
  <c r="BI37" i="11"/>
  <c r="BJ37" i="11"/>
  <c r="BK37" i="11"/>
  <c r="BL37" i="11"/>
  <c r="BM37" i="11"/>
  <c r="BN37" i="11"/>
  <c r="BO37" i="11"/>
  <c r="BQ37" i="11"/>
  <c r="BU37" i="11" s="1"/>
  <c r="BR37" i="11"/>
  <c r="AD38" i="11"/>
  <c r="AE38" i="11"/>
  <c r="AG38" i="11"/>
  <c r="AS38" i="11"/>
  <c r="AU38" i="11"/>
  <c r="AZ38" i="11"/>
  <c r="BA38" i="11"/>
  <c r="BI38" i="11"/>
  <c r="BJ38" i="11"/>
  <c r="BK38" i="11"/>
  <c r="BL38" i="11"/>
  <c r="BM38" i="11"/>
  <c r="BN38" i="11"/>
  <c r="BO38" i="11"/>
  <c r="BQ38" i="11"/>
  <c r="BU38" i="11" s="1"/>
  <c r="BR38" i="11"/>
  <c r="AD39" i="11"/>
  <c r="AE39" i="11"/>
  <c r="AS39" i="11"/>
  <c r="AU39" i="11"/>
  <c r="AZ39" i="11"/>
  <c r="BA39" i="11"/>
  <c r="BI39" i="11"/>
  <c r="BJ39" i="11"/>
  <c r="BK39" i="11"/>
  <c r="BL39" i="11"/>
  <c r="BM39" i="11"/>
  <c r="BN39" i="11"/>
  <c r="BO39" i="11"/>
  <c r="BQ39" i="11"/>
  <c r="BU39" i="11" s="1"/>
  <c r="BR39" i="11"/>
  <c r="AD40" i="11"/>
  <c r="AE40" i="11"/>
  <c r="AG40" i="11"/>
  <c r="AS40" i="11"/>
  <c r="AU40" i="11"/>
  <c r="AZ40" i="11"/>
  <c r="BA40" i="11"/>
  <c r="BI40" i="11"/>
  <c r="BJ40" i="11"/>
  <c r="BK40" i="11"/>
  <c r="BL40" i="11"/>
  <c r="BM40" i="11"/>
  <c r="BN40" i="11"/>
  <c r="BO40" i="11"/>
  <c r="BQ40" i="11"/>
  <c r="BU40" i="11" s="1"/>
  <c r="BR40" i="11"/>
  <c r="Y41" i="11"/>
  <c r="Z41" i="11"/>
  <c r="AD41" i="11"/>
  <c r="AE41" i="11"/>
  <c r="AG41" i="11"/>
  <c r="AS41" i="11"/>
  <c r="AU41" i="11"/>
  <c r="AZ41" i="11"/>
  <c r="BA41" i="11"/>
  <c r="BI41" i="11"/>
  <c r="BJ41" i="11"/>
  <c r="BK41" i="11"/>
  <c r="BL41" i="11"/>
  <c r="BM41" i="11"/>
  <c r="BN41" i="11"/>
  <c r="BO41" i="11"/>
  <c r="BQ41" i="11"/>
  <c r="BU41" i="11" s="1"/>
  <c r="BR41" i="11"/>
  <c r="AD42" i="11"/>
  <c r="AE42" i="11"/>
  <c r="AG42" i="11"/>
  <c r="AS42" i="11"/>
  <c r="AU42" i="11"/>
  <c r="AZ42" i="11"/>
  <c r="BA42" i="11"/>
  <c r="BI42" i="11"/>
  <c r="BJ42" i="11"/>
  <c r="BK42" i="11"/>
  <c r="BL42" i="11"/>
  <c r="BM42" i="11"/>
  <c r="BN42" i="11"/>
  <c r="BO42" i="11"/>
  <c r="BQ42" i="11"/>
  <c r="BU42" i="11" s="1"/>
  <c r="BR42" i="11"/>
  <c r="X43" i="11"/>
  <c r="Y43" i="11"/>
  <c r="Z43" i="11"/>
  <c r="AA43" i="11"/>
  <c r="AB43" i="11"/>
  <c r="AC43" i="11"/>
  <c r="AD43" i="11"/>
  <c r="AE43" i="11"/>
  <c r="AG43" i="11"/>
  <c r="AK43" i="11"/>
  <c r="AL43" i="11"/>
  <c r="AM43" i="11"/>
  <c r="AN43" i="11"/>
  <c r="AO43" i="11"/>
  <c r="AP43" i="11"/>
  <c r="AQ43" i="11"/>
  <c r="AR43" i="11"/>
  <c r="AS43" i="11"/>
  <c r="AT43" i="11"/>
  <c r="AU43" i="11"/>
  <c r="AV43" i="11"/>
  <c r="AX43" i="11"/>
  <c r="AZ43" i="11"/>
  <c r="BA43" i="11"/>
  <c r="BI43" i="11"/>
  <c r="BJ43" i="11"/>
  <c r="BK43" i="11"/>
  <c r="BL43" i="11"/>
  <c r="BM43" i="11"/>
  <c r="BN43" i="11"/>
  <c r="BO43" i="11"/>
  <c r="BQ43" i="11"/>
  <c r="BU43" i="11" s="1"/>
  <c r="BR43" i="11"/>
  <c r="X44" i="11"/>
  <c r="Y44" i="11"/>
  <c r="Z44" i="11"/>
  <c r="AA44" i="11"/>
  <c r="AB44" i="11"/>
  <c r="AC44" i="11"/>
  <c r="AD44" i="11"/>
  <c r="AE44" i="11"/>
  <c r="AG44" i="11"/>
  <c r="AK44" i="11"/>
  <c r="AL44" i="11"/>
  <c r="AM44" i="11"/>
  <c r="AN44" i="11"/>
  <c r="AO44" i="11"/>
  <c r="AP44" i="11"/>
  <c r="AQ44" i="11"/>
  <c r="AR44" i="11"/>
  <c r="AS44" i="11"/>
  <c r="AT44" i="11"/>
  <c r="AU44" i="11"/>
  <c r="AV44" i="11"/>
  <c r="AX44" i="11"/>
  <c r="AZ44" i="11"/>
  <c r="BA44" i="11"/>
  <c r="BI44" i="11"/>
  <c r="BJ44" i="11"/>
  <c r="BK44" i="11"/>
  <c r="BL44" i="11"/>
  <c r="BM44" i="11"/>
  <c r="BN44" i="11"/>
  <c r="BO44" i="11"/>
  <c r="BQ44" i="11"/>
  <c r="BU44" i="11" s="1"/>
  <c r="BR44" i="11"/>
  <c r="Y45" i="11"/>
  <c r="Z45" i="11"/>
  <c r="AD45" i="11"/>
  <c r="AE45" i="11"/>
  <c r="AG45" i="11"/>
  <c r="AS45" i="11"/>
  <c r="AU45" i="11"/>
  <c r="AZ45" i="11"/>
  <c r="BA45" i="11"/>
  <c r="BI45" i="11"/>
  <c r="BJ45" i="11"/>
  <c r="BK45" i="11"/>
  <c r="BL45" i="11"/>
  <c r="BM45" i="11"/>
  <c r="BN45" i="11"/>
  <c r="BO45" i="11"/>
  <c r="BQ45" i="11"/>
  <c r="BR45" i="11"/>
  <c r="AD46" i="11"/>
  <c r="AE46" i="11"/>
  <c r="AG46" i="11"/>
  <c r="AS46" i="11"/>
  <c r="AU46" i="11"/>
  <c r="AZ46" i="11"/>
  <c r="BA46" i="11"/>
  <c r="BI46" i="11"/>
  <c r="BJ46" i="11"/>
  <c r="BK46" i="11"/>
  <c r="BL46" i="11"/>
  <c r="BM46" i="11"/>
  <c r="BN46" i="11"/>
  <c r="BO46" i="11"/>
  <c r="BQ46" i="11"/>
  <c r="BR46" i="11"/>
  <c r="Y47" i="11"/>
  <c r="Z47" i="11"/>
  <c r="AD47" i="11"/>
  <c r="AE47" i="11"/>
  <c r="AG47" i="11"/>
  <c r="AS47" i="11"/>
  <c r="AU47" i="11"/>
  <c r="AZ47" i="11"/>
  <c r="BA47" i="11"/>
  <c r="BI47" i="11"/>
  <c r="BJ47" i="11"/>
  <c r="BK47" i="11"/>
  <c r="BL47" i="11"/>
  <c r="BM47" i="11"/>
  <c r="BN47" i="11"/>
  <c r="BO47" i="11"/>
  <c r="BQ47" i="11"/>
  <c r="BU47" i="11" s="1"/>
  <c r="BR47" i="11"/>
  <c r="Y48" i="11"/>
  <c r="Z48" i="11"/>
  <c r="AD48" i="11"/>
  <c r="AE48" i="11"/>
  <c r="AG48" i="11"/>
  <c r="AL48" i="11"/>
  <c r="AS48" i="11"/>
  <c r="AU48" i="11"/>
  <c r="AZ48" i="11"/>
  <c r="BA48" i="11"/>
  <c r="BI48" i="11"/>
  <c r="BJ48" i="11"/>
  <c r="BK48" i="11"/>
  <c r="BL48" i="11"/>
  <c r="BM48" i="11"/>
  <c r="BN48" i="11"/>
  <c r="BO48" i="11"/>
  <c r="BQ48" i="11"/>
  <c r="BU48" i="11" s="1"/>
  <c r="BR48" i="11"/>
  <c r="Y49" i="11"/>
  <c r="Z49" i="11"/>
  <c r="AD49" i="11"/>
  <c r="AE49" i="11"/>
  <c r="AG49" i="11"/>
  <c r="AS49" i="11"/>
  <c r="AU49" i="11"/>
  <c r="AZ49" i="11"/>
  <c r="BA49" i="11"/>
  <c r="BI49" i="11"/>
  <c r="BJ49" i="11"/>
  <c r="BK49" i="11"/>
  <c r="BL49" i="11"/>
  <c r="BM49" i="11"/>
  <c r="BN49" i="11"/>
  <c r="BO49" i="11"/>
  <c r="BQ49" i="11"/>
  <c r="BR49" i="11"/>
  <c r="X50" i="11"/>
  <c r="Y50" i="11"/>
  <c r="Z50" i="11"/>
  <c r="AA50" i="11"/>
  <c r="AB50" i="11"/>
  <c r="AC50" i="11"/>
  <c r="AD50" i="11"/>
  <c r="AE50" i="11"/>
  <c r="AG50" i="11"/>
  <c r="AK50" i="11"/>
  <c r="AL50" i="11"/>
  <c r="AM50" i="11"/>
  <c r="AN50" i="11"/>
  <c r="AO50" i="11"/>
  <c r="AP50" i="11"/>
  <c r="AQ50" i="11"/>
  <c r="AR50" i="11"/>
  <c r="AS50" i="11"/>
  <c r="AT50" i="11"/>
  <c r="AU50" i="11"/>
  <c r="AV50" i="11"/>
  <c r="AX50" i="11"/>
  <c r="AZ50" i="11"/>
  <c r="BA50" i="11"/>
  <c r="BI50" i="11"/>
  <c r="BJ50" i="11"/>
  <c r="BK50" i="11"/>
  <c r="BL50" i="11"/>
  <c r="BM50" i="11"/>
  <c r="BN50" i="11"/>
  <c r="BO50" i="11"/>
  <c r="BQ50" i="11"/>
  <c r="BR50" i="11"/>
  <c r="X51" i="11"/>
  <c r="Y51" i="11"/>
  <c r="Z51" i="11"/>
  <c r="AA51" i="11"/>
  <c r="AB51" i="11"/>
  <c r="AC51" i="11"/>
  <c r="AD51" i="11"/>
  <c r="AE51" i="11"/>
  <c r="AG51" i="11"/>
  <c r="AK51" i="11"/>
  <c r="AL51" i="11"/>
  <c r="AM51" i="11"/>
  <c r="AN51" i="11"/>
  <c r="AO51" i="11"/>
  <c r="AP51" i="11"/>
  <c r="AQ51" i="11"/>
  <c r="AR51" i="11"/>
  <c r="AS51" i="11"/>
  <c r="AT51" i="11"/>
  <c r="AU51" i="11"/>
  <c r="AV51" i="11"/>
  <c r="AX51" i="11"/>
  <c r="AZ51" i="11"/>
  <c r="BA51" i="11"/>
  <c r="BI51" i="11"/>
  <c r="BJ51" i="11"/>
  <c r="BK51" i="11"/>
  <c r="BL51" i="11"/>
  <c r="BM51" i="11"/>
  <c r="BN51" i="11"/>
  <c r="BO51" i="11"/>
  <c r="BQ51" i="11"/>
  <c r="BU51" i="11" s="1"/>
  <c r="BR51" i="11"/>
  <c r="Y52" i="11"/>
  <c r="Z52" i="11"/>
  <c r="AD52" i="11"/>
  <c r="AE52" i="11"/>
  <c r="AG52" i="11"/>
  <c r="AS52" i="11"/>
  <c r="AU52" i="11"/>
  <c r="AZ52" i="11"/>
  <c r="BA52" i="11"/>
  <c r="BI52" i="11"/>
  <c r="BJ52" i="11"/>
  <c r="BK52" i="11"/>
  <c r="BL52" i="11"/>
  <c r="BM52" i="11"/>
  <c r="BN52" i="11"/>
  <c r="BO52" i="11"/>
  <c r="BQ52" i="11"/>
  <c r="BU52" i="11" s="1"/>
  <c r="BR52" i="11"/>
  <c r="AD53" i="11"/>
  <c r="AE53" i="11"/>
  <c r="AG53" i="11"/>
  <c r="AS53" i="11"/>
  <c r="AU53" i="11"/>
  <c r="AZ53" i="11"/>
  <c r="BA53" i="11"/>
  <c r="BI53" i="11"/>
  <c r="BJ53" i="11"/>
  <c r="BK53" i="11"/>
  <c r="BL53" i="11"/>
  <c r="BM53" i="11"/>
  <c r="BN53" i="11"/>
  <c r="BO53" i="11"/>
  <c r="BQ53" i="11"/>
  <c r="BU53" i="11" s="1"/>
  <c r="BR53" i="11"/>
  <c r="Y54" i="11"/>
  <c r="Z54" i="11"/>
  <c r="AA54" i="11"/>
  <c r="AB54" i="11"/>
  <c r="AC54" i="11"/>
  <c r="AD54" i="11"/>
  <c r="AE54" i="11"/>
  <c r="AG54" i="11"/>
  <c r="AK54" i="11"/>
  <c r="AL54" i="11"/>
  <c r="AS54" i="11"/>
  <c r="AU54" i="11"/>
  <c r="AX54" i="11"/>
  <c r="AZ54" i="11"/>
  <c r="BA54" i="11"/>
  <c r="BI54" i="11"/>
  <c r="BJ54" i="11"/>
  <c r="BK54" i="11"/>
  <c r="BL54" i="11"/>
  <c r="BM54" i="11"/>
  <c r="BN54" i="11"/>
  <c r="BO54" i="11"/>
  <c r="BQ54" i="11"/>
  <c r="BU54" i="11" s="1"/>
  <c r="BR54" i="11"/>
  <c r="Y55" i="11"/>
  <c r="Z55" i="11"/>
  <c r="AA55" i="11"/>
  <c r="AB55" i="11"/>
  <c r="AC55" i="11"/>
  <c r="AD55" i="11"/>
  <c r="AE55" i="11"/>
  <c r="AG55" i="11"/>
  <c r="AL55" i="11"/>
  <c r="AS55" i="11"/>
  <c r="AU55" i="11"/>
  <c r="AZ55" i="11"/>
  <c r="BA55" i="11"/>
  <c r="BI55" i="11"/>
  <c r="BJ55" i="11"/>
  <c r="BK55" i="11"/>
  <c r="BL55" i="11"/>
  <c r="BM55" i="11"/>
  <c r="BN55" i="11"/>
  <c r="BO55" i="11"/>
  <c r="BQ55" i="11"/>
  <c r="BU55" i="11" s="1"/>
  <c r="BR55" i="11"/>
  <c r="AD56" i="11"/>
  <c r="AE56" i="11"/>
  <c r="AG56" i="11"/>
  <c r="AS56" i="11"/>
  <c r="AU56" i="11"/>
  <c r="AZ56" i="11"/>
  <c r="BA56" i="11"/>
  <c r="BI56" i="11"/>
  <c r="BJ56" i="11"/>
  <c r="BK56" i="11"/>
  <c r="BL56" i="11"/>
  <c r="BM56" i="11"/>
  <c r="BN56" i="11"/>
  <c r="BO56" i="11"/>
  <c r="BQ56" i="11"/>
  <c r="BU56" i="11" s="1"/>
  <c r="BR56" i="11"/>
  <c r="X57" i="11"/>
  <c r="Y57" i="11"/>
  <c r="Z57" i="11"/>
  <c r="AA57" i="11"/>
  <c r="AB57" i="11"/>
  <c r="AC57" i="11"/>
  <c r="AD57" i="11"/>
  <c r="AE57" i="11"/>
  <c r="AG57" i="11"/>
  <c r="AK57" i="11"/>
  <c r="AL57" i="11"/>
  <c r="AM57" i="11"/>
  <c r="AN57" i="11"/>
  <c r="AO57" i="11"/>
  <c r="AP57" i="11"/>
  <c r="AQ57" i="11"/>
  <c r="AR57" i="11"/>
  <c r="AS57" i="11"/>
  <c r="AT57" i="11"/>
  <c r="AU57" i="11"/>
  <c r="AV57" i="11"/>
  <c r="AX57" i="11"/>
  <c r="AZ57" i="11"/>
  <c r="BA57" i="11"/>
  <c r="BI57" i="11"/>
  <c r="BJ57" i="11"/>
  <c r="BK57" i="11"/>
  <c r="BL57" i="11"/>
  <c r="BM57" i="11"/>
  <c r="BN57" i="11"/>
  <c r="BO57" i="11"/>
  <c r="BQ57" i="11"/>
  <c r="BU57" i="11" s="1"/>
  <c r="BR57" i="11"/>
  <c r="X58" i="11"/>
  <c r="Y58" i="11"/>
  <c r="Z58" i="11"/>
  <c r="AA58" i="11"/>
  <c r="AB58" i="11"/>
  <c r="AC58" i="11"/>
  <c r="AD58" i="11"/>
  <c r="AE58" i="11"/>
  <c r="AG58" i="11"/>
  <c r="AK58" i="11"/>
  <c r="AL58" i="11"/>
  <c r="AM58" i="11"/>
  <c r="AN58" i="11"/>
  <c r="AO58" i="11"/>
  <c r="AP58" i="11"/>
  <c r="AQ58" i="11"/>
  <c r="AR58" i="11"/>
  <c r="AS58" i="11"/>
  <c r="AT58" i="11"/>
  <c r="AU58" i="11"/>
  <c r="AV58" i="11"/>
  <c r="AX58" i="11"/>
  <c r="AZ58" i="11"/>
  <c r="BA58" i="11"/>
  <c r="BI58" i="11"/>
  <c r="BJ58" i="11"/>
  <c r="BK58" i="11"/>
  <c r="BL58" i="11"/>
  <c r="BM58" i="11"/>
  <c r="BN58" i="11"/>
  <c r="BO58" i="11"/>
  <c r="BQ58" i="11"/>
  <c r="BU58" i="11" s="1"/>
  <c r="BR58" i="11"/>
  <c r="X59" i="11"/>
  <c r="Y59" i="11"/>
  <c r="Z59" i="11"/>
  <c r="AB59" i="11"/>
  <c r="AC59" i="11"/>
  <c r="AD59" i="11"/>
  <c r="AE59" i="11"/>
  <c r="AG59" i="11"/>
  <c r="AL59" i="11"/>
  <c r="AS59" i="11"/>
  <c r="AU59" i="11"/>
  <c r="AZ59" i="11"/>
  <c r="BA59" i="11"/>
  <c r="BI59" i="11"/>
  <c r="BJ59" i="11"/>
  <c r="BK59" i="11"/>
  <c r="BL59" i="11"/>
  <c r="BM59" i="11"/>
  <c r="BN59" i="11"/>
  <c r="BO59" i="11"/>
  <c r="BQ59" i="11"/>
  <c r="BU59" i="11" s="1"/>
  <c r="BR59" i="11"/>
  <c r="Y60" i="11"/>
  <c r="Z60" i="11"/>
  <c r="AB60" i="11"/>
  <c r="AC60" i="11"/>
  <c r="AD60" i="11"/>
  <c r="AE60" i="11"/>
  <c r="AG60" i="11"/>
  <c r="AL60" i="11"/>
  <c r="AS60" i="11"/>
  <c r="AU60" i="11"/>
  <c r="AZ60" i="11"/>
  <c r="BA60" i="11"/>
  <c r="BI60" i="11"/>
  <c r="BJ60" i="11"/>
  <c r="BK60" i="11"/>
  <c r="BL60" i="11"/>
  <c r="BM60" i="11"/>
  <c r="BN60" i="11"/>
  <c r="BO60" i="11"/>
  <c r="BQ60" i="11"/>
  <c r="BU60" i="11" s="1"/>
  <c r="BR60" i="11"/>
  <c r="X61" i="11"/>
  <c r="Y61" i="11"/>
  <c r="Z61" i="11"/>
  <c r="AA61" i="11"/>
  <c r="AB61" i="11"/>
  <c r="AC61" i="11"/>
  <c r="AD61" i="11"/>
  <c r="AE61" i="11"/>
  <c r="AG61" i="11"/>
  <c r="AK61" i="11"/>
  <c r="AL61" i="11"/>
  <c r="AS61" i="11"/>
  <c r="AU61" i="11"/>
  <c r="AX61" i="11"/>
  <c r="AZ61" i="11"/>
  <c r="BA61" i="11"/>
  <c r="BI61" i="11"/>
  <c r="BJ61" i="11"/>
  <c r="BK61" i="11"/>
  <c r="BL61" i="11"/>
  <c r="BM61" i="11"/>
  <c r="BN61" i="11"/>
  <c r="BO61" i="11"/>
  <c r="BQ61" i="11"/>
  <c r="BU61" i="11" s="1"/>
  <c r="BR61" i="11"/>
  <c r="X62" i="11"/>
  <c r="Y62" i="11"/>
  <c r="Z62" i="11"/>
  <c r="AA62" i="11"/>
  <c r="AB62" i="11"/>
  <c r="AC62" i="11"/>
  <c r="AD62" i="11"/>
  <c r="AE62" i="11"/>
  <c r="AG62" i="11"/>
  <c r="AK62" i="11"/>
  <c r="AL62" i="11"/>
  <c r="AS62" i="11"/>
  <c r="AU62" i="11"/>
  <c r="AX62" i="11"/>
  <c r="AZ62" i="11"/>
  <c r="BA62" i="11"/>
  <c r="BI62" i="11"/>
  <c r="BJ62" i="11"/>
  <c r="BK62" i="11"/>
  <c r="BL62" i="11"/>
  <c r="BM62" i="11"/>
  <c r="BN62" i="11"/>
  <c r="BO62" i="11"/>
  <c r="BQ62" i="11"/>
  <c r="BU62" i="11" s="1"/>
  <c r="BR62" i="11"/>
  <c r="X63" i="11"/>
  <c r="Y63" i="11"/>
  <c r="AB63" i="11"/>
  <c r="AC63" i="11"/>
  <c r="AD63" i="11"/>
  <c r="AE63" i="11"/>
  <c r="AG63" i="11"/>
  <c r="AL63" i="11"/>
  <c r="AS63" i="11"/>
  <c r="AU63" i="11"/>
  <c r="AZ63" i="11"/>
  <c r="BA63" i="11"/>
  <c r="BI63" i="11"/>
  <c r="BJ63" i="11"/>
  <c r="BK63" i="11"/>
  <c r="BL63" i="11"/>
  <c r="BM63" i="11"/>
  <c r="BN63" i="11"/>
  <c r="BO63" i="11"/>
  <c r="BQ63" i="11"/>
  <c r="BR63" i="11"/>
  <c r="Y64" i="11"/>
  <c r="Z64" i="11"/>
  <c r="AB64" i="11"/>
  <c r="AC64" i="11"/>
  <c r="AD64" i="11"/>
  <c r="AE64" i="11"/>
  <c r="AG64" i="11"/>
  <c r="AL64" i="11"/>
  <c r="AS64" i="11"/>
  <c r="AU64" i="11"/>
  <c r="AZ64" i="11"/>
  <c r="BA64" i="11"/>
  <c r="BI64" i="11"/>
  <c r="BJ64" i="11"/>
  <c r="BK64" i="11"/>
  <c r="BL64" i="11"/>
  <c r="BM64" i="11"/>
  <c r="BN64" i="11"/>
  <c r="BO64" i="11"/>
  <c r="BQ64" i="11"/>
  <c r="BU64" i="11" s="1"/>
  <c r="BR64" i="11"/>
  <c r="X65" i="11"/>
  <c r="Y65" i="11"/>
  <c r="Z65" i="11"/>
  <c r="AA65" i="11"/>
  <c r="AB65" i="11"/>
  <c r="AC65" i="11"/>
  <c r="AD65" i="11"/>
  <c r="AE65" i="11"/>
  <c r="AG65" i="11"/>
  <c r="AK65" i="11"/>
  <c r="AL65" i="11"/>
  <c r="AM65" i="11"/>
  <c r="AN65" i="11"/>
  <c r="AO65" i="11"/>
  <c r="AP65" i="11"/>
  <c r="AQ65" i="11"/>
  <c r="AR65" i="11"/>
  <c r="AS65" i="11"/>
  <c r="AT65" i="11"/>
  <c r="AU65" i="11"/>
  <c r="AV65" i="11"/>
  <c r="AX65" i="11"/>
  <c r="AZ65" i="11"/>
  <c r="BA65" i="11"/>
  <c r="BI65" i="11"/>
  <c r="BJ65" i="11"/>
  <c r="BK65" i="11"/>
  <c r="BL65" i="11"/>
  <c r="BM65" i="11"/>
  <c r="BN65" i="11"/>
  <c r="BO65" i="11"/>
  <c r="BQ65" i="11"/>
  <c r="BU65" i="11" s="1"/>
  <c r="BR65" i="11"/>
  <c r="X66" i="11"/>
  <c r="Y66" i="11"/>
  <c r="Z66" i="11"/>
  <c r="AA66" i="11"/>
  <c r="AB66" i="11"/>
  <c r="AC66" i="11"/>
  <c r="AD66" i="11"/>
  <c r="AE66" i="11"/>
  <c r="AG66" i="11"/>
  <c r="AL66" i="11"/>
  <c r="AS66" i="11"/>
  <c r="AU66" i="11"/>
  <c r="AZ66" i="11"/>
  <c r="BA66" i="11"/>
  <c r="BI66" i="11"/>
  <c r="BJ66" i="11"/>
  <c r="BK66" i="11"/>
  <c r="BL66" i="11"/>
  <c r="BM66" i="11"/>
  <c r="BN66" i="11"/>
  <c r="BO66" i="11"/>
  <c r="BQ66" i="11"/>
  <c r="BR66" i="11"/>
  <c r="Y67" i="11"/>
  <c r="Z67" i="11"/>
  <c r="AB67" i="11"/>
  <c r="AC67" i="11"/>
  <c r="AD67" i="11"/>
  <c r="AE67" i="11"/>
  <c r="AG67" i="11"/>
  <c r="AL67" i="11"/>
  <c r="AS67" i="11"/>
  <c r="AU67" i="11"/>
  <c r="AZ67" i="11"/>
  <c r="BA67" i="11"/>
  <c r="BI67" i="11"/>
  <c r="BJ67" i="11"/>
  <c r="BK67" i="11"/>
  <c r="BL67" i="11"/>
  <c r="BM67" i="11"/>
  <c r="BN67" i="11"/>
  <c r="BO67" i="11"/>
  <c r="BQ67" i="11"/>
  <c r="BU67" i="11" s="1"/>
  <c r="BR67" i="11"/>
  <c r="A32" i="11"/>
  <c r="D32" i="11"/>
  <c r="E32" i="11" s="1"/>
  <c r="BB31" i="11"/>
  <c r="BC40" i="11"/>
  <c r="BC32" i="11"/>
  <c r="BB33" i="11"/>
  <c r="BC61" i="11"/>
  <c r="BC56" i="11" l="1"/>
  <c r="BB46" i="11"/>
  <c r="AM29" i="11"/>
  <c r="BB66" i="11"/>
  <c r="P16" i="11"/>
  <c r="P12" i="11"/>
  <c r="BC34" i="11"/>
  <c r="BB39" i="11"/>
  <c r="BB41" i="11"/>
  <c r="BC42" i="11"/>
  <c r="BC67" i="11"/>
  <c r="BS37" i="11"/>
  <c r="BB42" i="11"/>
  <c r="BB40" i="11"/>
  <c r="BC41" i="11"/>
  <c r="BS47" i="11"/>
  <c r="BS40" i="11"/>
  <c r="BB35" i="11"/>
  <c r="BS62" i="11"/>
  <c r="BC36" i="11"/>
  <c r="BS65" i="11"/>
  <c r="BB44" i="11"/>
  <c r="BB65" i="11"/>
  <c r="BS67" i="11"/>
  <c r="BS57" i="11"/>
  <c r="BS66" i="11"/>
  <c r="P21" i="11"/>
  <c r="BC49" i="11"/>
  <c r="BC35" i="11"/>
  <c r="P15" i="11"/>
  <c r="E31" i="11"/>
  <c r="G31" i="11" s="1"/>
  <c r="L31" i="11" s="1"/>
  <c r="K33" i="11"/>
  <c r="D33" i="11" s="1"/>
  <c r="E33" i="11" s="1"/>
  <c r="G33" i="11" s="1"/>
  <c r="L33" i="11" s="1"/>
  <c r="P18" i="11"/>
  <c r="BS44" i="11"/>
  <c r="P14" i="11"/>
  <c r="BC44" i="11"/>
  <c r="BB58" i="11"/>
  <c r="BB63" i="11"/>
  <c r="BC65" i="11"/>
  <c r="P19" i="11"/>
  <c r="BS34" i="11"/>
  <c r="BC38" i="11"/>
  <c r="BB38" i="11"/>
  <c r="P20" i="11"/>
  <c r="BU32" i="11"/>
  <c r="BS32" i="11"/>
  <c r="AG68" i="11"/>
  <c r="BM29" i="11"/>
  <c r="P13" i="11"/>
  <c r="BS61" i="11"/>
  <c r="BS35" i="11"/>
  <c r="P17" i="11"/>
  <c r="BB34" i="11"/>
  <c r="BC39" i="11"/>
  <c r="BC48" i="11"/>
  <c r="BS55" i="11"/>
  <c r="BS39" i="11"/>
  <c r="BS38" i="11"/>
  <c r="BC37" i="11"/>
  <c r="BC31" i="11"/>
  <c r="BB56" i="11"/>
  <c r="BH71" i="11" a="1"/>
  <c r="BH71" i="11" s="1"/>
  <c r="BH70" i="11" s="1"/>
  <c r="BI70" i="11" s="1"/>
  <c r="BS64" i="11"/>
  <c r="BB45" i="11"/>
  <c r="BB49" i="11"/>
  <c r="BC59" i="11"/>
  <c r="BB60" i="11"/>
  <c r="BC63" i="11"/>
  <c r="BB64" i="11"/>
  <c r="BB67" i="11"/>
  <c r="BC58" i="11"/>
  <c r="BB37" i="11"/>
  <c r="BC60" i="11"/>
  <c r="BS56" i="11"/>
  <c r="BS53" i="11"/>
  <c r="BS43" i="11"/>
  <c r="BB61" i="11"/>
  <c r="BU66" i="11"/>
  <c r="BS58" i="11"/>
  <c r="BS48" i="11"/>
  <c r="BB32" i="11"/>
  <c r="BC33" i="11"/>
  <c r="BC46" i="11"/>
  <c r="BB48" i="11"/>
  <c r="BU36" i="11"/>
  <c r="BS36" i="11"/>
  <c r="BU33" i="11"/>
  <c r="BS33" i="11"/>
  <c r="BU31" i="11"/>
  <c r="BS31" i="11"/>
  <c r="BC53" i="11"/>
  <c r="BB53" i="11"/>
  <c r="BS52" i="11"/>
  <c r="BB52" i="11"/>
  <c r="BC52" i="11"/>
  <c r="BB54" i="11"/>
  <c r="BC54" i="11"/>
  <c r="BC55" i="11"/>
  <c r="BB55" i="11"/>
  <c r="BB57" i="11"/>
  <c r="BC57" i="11"/>
  <c r="BC64" i="11"/>
  <c r="BU63" i="11"/>
  <c r="BS63" i="11"/>
  <c r="BU50" i="11"/>
  <c r="BS50" i="11"/>
  <c r="BU46" i="11"/>
  <c r="BS46" i="11"/>
  <c r="BC51" i="11"/>
  <c r="BB51" i="11"/>
  <c r="G32" i="11"/>
  <c r="BS60" i="11"/>
  <c r="A33" i="11"/>
  <c r="BS59" i="11"/>
  <c r="BS54" i="11"/>
  <c r="BS51" i="11"/>
  <c r="BB36" i="11"/>
  <c r="BH68" i="11"/>
  <c r="BB59" i="11"/>
  <c r="BS49" i="11"/>
  <c r="BU49" i="11"/>
  <c r="BU45" i="11"/>
  <c r="BS45" i="11"/>
  <c r="BB43" i="11"/>
  <c r="BC43" i="11"/>
  <c r="BB47" i="11"/>
  <c r="BC47" i="11"/>
  <c r="BC50" i="11"/>
  <c r="BB50" i="11"/>
  <c r="BC62" i="11"/>
  <c r="BB62" i="11"/>
  <c r="BS42" i="11"/>
  <c r="BS41" i="11"/>
  <c r="K34" i="11" l="1"/>
  <c r="BI71" i="11"/>
  <c r="A34" i="11"/>
  <c r="L32" i="11"/>
  <c r="BI68" i="11"/>
  <c r="BI69" i="11" s="1"/>
  <c r="D34" i="11" l="1"/>
  <c r="E34" i="11" s="1"/>
  <c r="G34" i="11" s="1"/>
  <c r="K35" i="11"/>
  <c r="A35" i="11"/>
  <c r="K36" i="11" l="1"/>
  <c r="D35" i="11"/>
  <c r="E35" i="11" s="1"/>
  <c r="G35" i="11" s="1"/>
  <c r="L35" i="11" s="1"/>
  <c r="A36" i="11"/>
  <c r="L34" i="11"/>
  <c r="D36" i="11" l="1"/>
  <c r="E36" i="11" s="1"/>
  <c r="G36" i="11" s="1"/>
  <c r="C38" i="11"/>
  <c r="A37" i="11"/>
  <c r="D37" i="11" l="1"/>
  <c r="E37" i="11" s="1"/>
  <c r="G37" i="11" s="1"/>
  <c r="L37" i="11" s="1"/>
  <c r="K38" i="11"/>
  <c r="L36" i="11"/>
  <c r="C39" i="11"/>
  <c r="A38" i="11"/>
  <c r="D38" i="11" l="1"/>
  <c r="E38" i="11" s="1"/>
  <c r="G38" i="11" s="1"/>
  <c r="L38" i="11" s="1"/>
  <c r="K39" i="11"/>
  <c r="A39" i="11"/>
  <c r="C40" i="11"/>
  <c r="D39" i="11" l="1"/>
  <c r="E39" i="11" s="1"/>
  <c r="G39" i="11" s="1"/>
  <c r="K40" i="11"/>
  <c r="A40" i="11"/>
  <c r="C41" i="11"/>
  <c r="K41" i="11" l="1"/>
  <c r="D40" i="11"/>
  <c r="E40" i="11" s="1"/>
  <c r="G40" i="11" s="1"/>
  <c r="L40" i="11" s="1"/>
  <c r="A41" i="11"/>
  <c r="C42" i="11"/>
  <c r="L39" i="11"/>
  <c r="D41" i="11" l="1"/>
  <c r="E41" i="11" s="1"/>
  <c r="G41" i="11" s="1"/>
  <c r="L41" i="11" s="1"/>
  <c r="K42" i="11"/>
  <c r="A42" i="11"/>
  <c r="C43" i="11"/>
  <c r="K43" i="11" l="1"/>
  <c r="D42" i="11"/>
  <c r="E42" i="11" s="1"/>
  <c r="G42" i="11" s="1"/>
  <c r="L42" i="11" s="1"/>
  <c r="A43" i="11"/>
  <c r="C44" i="11"/>
  <c r="D43" i="11" l="1"/>
  <c r="E43" i="11" s="1"/>
  <c r="G43" i="11" s="1"/>
  <c r="L43" i="11" s="1"/>
  <c r="K44" i="11"/>
  <c r="C45" i="11"/>
  <c r="A44" i="11"/>
  <c r="K45" i="11" l="1"/>
  <c r="D44" i="11"/>
  <c r="E44" i="11" s="1"/>
  <c r="G44" i="11" s="1"/>
  <c r="L44" i="11" s="1"/>
  <c r="A45" i="11"/>
  <c r="C46" i="11"/>
  <c r="D45" i="11" l="1"/>
  <c r="E45" i="11" s="1"/>
  <c r="G45" i="11" s="1"/>
  <c r="L45" i="11" s="1"/>
  <c r="K46" i="11"/>
  <c r="C47" i="11"/>
  <c r="A46" i="11"/>
  <c r="D46" i="11" l="1"/>
  <c r="E46" i="11" s="1"/>
  <c r="G46" i="11" s="1"/>
  <c r="L46" i="11" s="1"/>
  <c r="K47" i="11"/>
  <c r="C48" i="11"/>
  <c r="A47" i="11"/>
  <c r="D47" i="11" l="1"/>
  <c r="E47" i="11" s="1"/>
  <c r="G47" i="11" s="1"/>
  <c r="L47" i="11" s="1"/>
  <c r="K48" i="11"/>
  <c r="C49" i="11"/>
  <c r="A48" i="11"/>
  <c r="D48" i="11" l="1"/>
  <c r="E48" i="11" s="1"/>
  <c r="G48" i="11" s="1"/>
  <c r="L48" i="11" s="1"/>
  <c r="K49" i="11"/>
  <c r="C50" i="11"/>
  <c r="A49" i="11"/>
  <c r="D49" i="11" l="1"/>
  <c r="E49" i="11" s="1"/>
  <c r="G49" i="11" s="1"/>
  <c r="L49" i="11" s="1"/>
  <c r="K50" i="11"/>
  <c r="C51" i="11"/>
  <c r="A50" i="11"/>
  <c r="D50" i="11" l="1"/>
  <c r="E50" i="11" s="1"/>
  <c r="G50" i="11" s="1"/>
  <c r="L50" i="11" s="1"/>
  <c r="K51" i="11"/>
  <c r="C52" i="11"/>
  <c r="A51" i="11"/>
  <c r="K52" i="11" l="1"/>
  <c r="D51" i="11"/>
  <c r="E51" i="11" s="1"/>
  <c r="G51" i="11" s="1"/>
  <c r="L51" i="11" s="1"/>
  <c r="A52" i="11"/>
  <c r="C53" i="11"/>
  <c r="D52" i="11" l="1"/>
  <c r="E52" i="11" s="1"/>
  <c r="G52" i="11" s="1"/>
  <c r="L52" i="11" s="1"/>
  <c r="K53" i="11"/>
  <c r="C54" i="11"/>
  <c r="A53" i="11"/>
  <c r="D53" i="11" l="1"/>
  <c r="E53" i="11" s="1"/>
  <c r="G53" i="11" s="1"/>
  <c r="L53" i="11" s="1"/>
  <c r="K54" i="11"/>
  <c r="C55" i="11"/>
  <c r="A54" i="11"/>
  <c r="K55" i="11" l="1"/>
  <c r="D54" i="11"/>
  <c r="E54" i="11" s="1"/>
  <c r="G54" i="11" s="1"/>
  <c r="L54" i="11" s="1"/>
  <c r="C56" i="11"/>
  <c r="A55" i="11"/>
  <c r="D55" i="11" l="1"/>
  <c r="E55" i="11" s="1"/>
  <c r="G55" i="11" s="1"/>
  <c r="L55" i="11" s="1"/>
  <c r="K56" i="11"/>
  <c r="C57" i="11"/>
  <c r="A56" i="11"/>
  <c r="K57" i="11" l="1"/>
  <c r="D56" i="11"/>
  <c r="E56" i="11" s="1"/>
  <c r="G56" i="11" s="1"/>
  <c r="L56" i="11" s="1"/>
  <c r="C58" i="11"/>
  <c r="A57" i="11"/>
  <c r="K58" i="11" l="1"/>
  <c r="D57" i="11"/>
  <c r="E57" i="11" s="1"/>
  <c r="G57" i="11" s="1"/>
  <c r="L57" i="11" s="1"/>
  <c r="A58" i="11"/>
  <c r="C59" i="11"/>
  <c r="K59" i="11" l="1"/>
  <c r="D58" i="11"/>
  <c r="E58" i="11" s="1"/>
  <c r="G58" i="11" s="1"/>
  <c r="L58" i="11" s="1"/>
  <c r="C60" i="11"/>
  <c r="A59" i="11"/>
  <c r="D59" i="11" l="1"/>
  <c r="E59" i="11" s="1"/>
  <c r="G59" i="11" s="1"/>
  <c r="L59" i="11" s="1"/>
  <c r="K60" i="11"/>
  <c r="C61" i="11"/>
  <c r="A60" i="11"/>
  <c r="K61" i="11" l="1"/>
  <c r="D60" i="11"/>
  <c r="E60" i="11" s="1"/>
  <c r="G60" i="11" s="1"/>
  <c r="L60" i="11" s="1"/>
  <c r="A61" i="11"/>
  <c r="C62" i="11"/>
  <c r="K62" i="11" l="1"/>
  <c r="D61" i="11"/>
  <c r="E61" i="11" s="1"/>
  <c r="G61" i="11" s="1"/>
  <c r="L61" i="11" s="1"/>
  <c r="C63" i="11"/>
  <c r="A62" i="11"/>
  <c r="K63" i="11" l="1"/>
  <c r="D62" i="11"/>
  <c r="E62" i="11" s="1"/>
  <c r="G62" i="11" s="1"/>
  <c r="L62" i="11" s="1"/>
  <c r="C64" i="11"/>
  <c r="A63" i="11"/>
  <c r="D63" i="11" l="1"/>
  <c r="E63" i="11" s="1"/>
  <c r="G63" i="11" s="1"/>
  <c r="L63" i="11" s="1"/>
  <c r="K64" i="11"/>
  <c r="A64" i="11"/>
  <c r="C65" i="11"/>
  <c r="D64" i="11" l="1"/>
  <c r="E64" i="11" s="1"/>
  <c r="G64" i="11" s="1"/>
  <c r="L64" i="11" s="1"/>
  <c r="K65" i="11"/>
  <c r="C66" i="11"/>
  <c r="A65" i="11"/>
  <c r="D65" i="11" l="1"/>
  <c r="E65" i="11" s="1"/>
  <c r="G65" i="11" s="1"/>
  <c r="L65" i="11" s="1"/>
  <c r="K66" i="11"/>
  <c r="A66" i="11"/>
  <c r="K67" i="11" l="1"/>
  <c r="D67" i="11" s="1"/>
  <c r="D66" i="11"/>
  <c r="E66" i="11" s="1"/>
  <c r="G66" i="11" s="1"/>
  <c r="L66" i="11" s="1"/>
  <c r="A67" i="11"/>
  <c r="E67" i="11"/>
  <c r="H65" i="11" l="1"/>
  <c r="H64" i="11"/>
  <c r="H63" i="11"/>
  <c r="G67" i="11"/>
  <c r="H66" i="11"/>
  <c r="I67" i="11" s="1"/>
  <c r="J67" i="11" s="1"/>
  <c r="E68" i="11"/>
  <c r="H31" i="11"/>
  <c r="H33" i="11"/>
  <c r="H32" i="11"/>
  <c r="H34" i="11"/>
  <c r="H35" i="11"/>
  <c r="H37" i="11"/>
  <c r="H36" i="11"/>
  <c r="H38" i="11"/>
  <c r="H39" i="11"/>
  <c r="H40" i="11"/>
  <c r="H41" i="11"/>
  <c r="H42" i="11"/>
  <c r="H43" i="11"/>
  <c r="H44" i="11"/>
  <c r="H45" i="11"/>
  <c r="H46" i="11"/>
  <c r="H48" i="11"/>
  <c r="H47" i="11"/>
  <c r="H51" i="11"/>
  <c r="H50" i="11"/>
  <c r="H49" i="11"/>
  <c r="H52" i="11"/>
  <c r="H54" i="11"/>
  <c r="H53" i="11"/>
  <c r="H56" i="11"/>
  <c r="H55" i="11"/>
  <c r="H58" i="11"/>
  <c r="H57" i="11"/>
  <c r="H61" i="11"/>
  <c r="H62" i="11"/>
  <c r="H59" i="11"/>
  <c r="H60" i="11"/>
  <c r="I65" i="11" l="1"/>
  <c r="J65" i="11" s="1"/>
  <c r="I64" i="11"/>
  <c r="J64" i="11" s="1"/>
  <c r="I62" i="11"/>
  <c r="J62" i="11" s="1"/>
  <c r="I57" i="11"/>
  <c r="J57" i="11" s="1"/>
  <c r="I50" i="11"/>
  <c r="J50" i="11" s="1"/>
  <c r="I44" i="11"/>
  <c r="J44" i="11" s="1"/>
  <c r="I40" i="11"/>
  <c r="J40" i="11" s="1"/>
  <c r="I36" i="11"/>
  <c r="J36" i="11" s="1"/>
  <c r="I47" i="11"/>
  <c r="J47" i="11" s="1"/>
  <c r="I58" i="11"/>
  <c r="J58" i="11" s="1"/>
  <c r="I54" i="11"/>
  <c r="J54" i="11" s="1"/>
  <c r="I51" i="11"/>
  <c r="J51" i="11" s="1"/>
  <c r="I63" i="11"/>
  <c r="J63" i="11" s="1"/>
  <c r="I45" i="11"/>
  <c r="J45" i="11" s="1"/>
  <c r="I41" i="11"/>
  <c r="J41" i="11" s="1"/>
  <c r="I43" i="11"/>
  <c r="J43" i="11" s="1"/>
  <c r="I56" i="11"/>
  <c r="J56" i="11" s="1"/>
  <c r="I53" i="11"/>
  <c r="J53" i="11" s="1"/>
  <c r="I48" i="11"/>
  <c r="J48" i="11" s="1"/>
  <c r="I38" i="11"/>
  <c r="J38" i="11" s="1"/>
  <c r="I34" i="11"/>
  <c r="J34" i="11" s="1"/>
  <c r="L67" i="11"/>
  <c r="G68" i="11"/>
  <c r="I49" i="11"/>
  <c r="J49" i="11" s="1"/>
  <c r="I32" i="11"/>
  <c r="J32" i="11" s="1"/>
  <c r="I31" i="11"/>
  <c r="J31" i="11" s="1"/>
  <c r="I61" i="11"/>
  <c r="J61" i="11" s="1"/>
  <c r="I39" i="11"/>
  <c r="J39" i="11" s="1"/>
  <c r="I35" i="11"/>
  <c r="J35" i="11" s="1"/>
  <c r="I60" i="11"/>
  <c r="J60" i="11" s="1"/>
  <c r="I59" i="11"/>
  <c r="J59" i="11" s="1"/>
  <c r="I55" i="11"/>
  <c r="J55" i="11" s="1"/>
  <c r="I52" i="11"/>
  <c r="J52" i="11" s="1"/>
  <c r="I46" i="11"/>
  <c r="J46" i="11" s="1"/>
  <c r="I42" i="11"/>
  <c r="J42" i="11" s="1"/>
  <c r="I37" i="11"/>
  <c r="J37" i="11" s="1"/>
  <c r="I33" i="11"/>
  <c r="J33" i="11" s="1"/>
  <c r="I66" i="11"/>
  <c r="J66" i="11" s="1"/>
  <c r="J68" i="11" l="1"/>
  <c r="O68" i="11" s="1"/>
  <c r="BN69" i="11" s="1"/>
  <c r="L68" i="11"/>
  <c r="L69" i="11" s="1"/>
  <c r="BO69" i="11" l="1"/>
  <c r="BQ69" i="11"/>
  <c r="BU69" i="11" s="1"/>
  <c r="BN68" i="11"/>
  <c r="BP69" i="11"/>
  <c r="BT69" i="11"/>
  <c r="BJ69" i="11"/>
  <c r="BR69" i="11"/>
  <c r="BR68" i="11"/>
  <c r="BS69" i="11" l="1"/>
</calcChain>
</file>

<file path=xl/comments1.xml><?xml version="1.0" encoding="utf-8"?>
<comments xmlns="http://schemas.openxmlformats.org/spreadsheetml/2006/main">
  <authors>
    <author>Karl-Bernd Wenge</author>
  </authors>
  <commentList>
    <comment ref="AF4" authorId="0" shapeId="0">
      <text>
        <r>
          <rPr>
            <b/>
            <sz val="8"/>
            <color indexed="81"/>
            <rFont val="Tahoma"/>
            <family val="2"/>
          </rPr>
          <t>Karl-Bernd Wenge:</t>
        </r>
        <r>
          <rPr>
            <sz val="8"/>
            <color indexed="81"/>
            <rFont val="Tahoma"/>
            <family val="2"/>
          </rPr>
          <t xml:space="preserve">
Spalte später ausblenden
aber Vorgaben Mindest-Mittagspausen lassen und sichtbar lassen (Felder verschieben nach rechts auf Spalte AG)
</t>
        </r>
      </text>
    </comment>
    <comment ref="AY24" authorId="0" shapeId="0">
      <text>
        <r>
          <rPr>
            <b/>
            <sz val="8"/>
            <color indexed="81"/>
            <rFont val="Tahoma"/>
            <family val="2"/>
          </rPr>
          <t>Logische Denkweise:</t>
        </r>
        <r>
          <rPr>
            <sz val="8"/>
            <color indexed="81"/>
            <rFont val="Tahoma"/>
            <family val="2"/>
          </rPr>
          <t xml:space="preserve">
1. Schritt:
Setze pro Tag die Mindestpause auf 30 Min, wenn 1.Arbeitszeit &gt; 6 Std und auf 45 Min, wenn 1.Arbeitszeit &gt; 9 Std
2. Schritt:
Vergleiche pro Tag die im Schritt 1 festgelegte Mindestpause mit dem tatsächlich bisher vorgenommenen Pausenabzug
3. Schritt:
Nimm MAX: Erhöhe den Pausenabzug ggfs. auf den Mindestwerte</t>
        </r>
      </text>
    </comment>
    <comment ref="BE24" authorId="0" shapeId="0">
      <text>
        <r>
          <rPr>
            <b/>
            <sz val="8"/>
            <color indexed="81"/>
            <rFont val="Tahoma"/>
            <family val="2"/>
          </rPr>
          <t>Logische Denkweise:</t>
        </r>
        <r>
          <rPr>
            <sz val="8"/>
            <color indexed="81"/>
            <rFont val="Tahoma"/>
            <family val="2"/>
          </rPr>
          <t xml:space="preserve">
1. Prüfe pro Tag, ob Pausenabzug = 30 Min (45 Min)
2. Prüfe pro Tag, ob dieser Pausenabzug durch automatische Erhöhung wegen ArbZG entstanden ist
3. Prüfe pro Tag, ob die angerechnete 2.Arbeitszeit unter 6 Std (9 Std) gerutscht ist
Wenn alles drei zutrifft, also mit „Ja“ beantwortet wird, dann setze an diesem Tag die AZ wieder auf 6 Std (9 Std) hoch, Ergebnis entspricht der 3. Arbeitszeit
Ansonsten werden keine Korrekturen vorgenommen
</t>
        </r>
      </text>
    </comment>
    <comment ref="BE25" authorId="0" shapeId="0">
      <text>
        <r>
          <rPr>
            <b/>
            <sz val="8"/>
            <color indexed="81"/>
            <rFont val="Tahoma"/>
            <family val="2"/>
          </rPr>
          <t xml:space="preserve">Grenzfälle / Ungerechtigkeit:
</t>
        </r>
        <r>
          <rPr>
            <sz val="8"/>
            <color indexed="81"/>
            <rFont val="Tahoma"/>
            <family val="2"/>
          </rPr>
          <t>Mitarbeiter A kommt 07:00 -&gt; Mittagspause 30 min -&gt; geht 16:30 ---&gt; Nettoarbeitszeit 9:00 Std, keine Korrektur, also 9 Std angerechnet</t>
        </r>
        <r>
          <rPr>
            <sz val="8"/>
            <color indexed="81"/>
            <rFont val="Tahoma"/>
            <family val="2"/>
          </rPr>
          <t xml:space="preserve">
Mitarbeiter B kommt 07:00 -&gt; Mittagspause 30 min -&gt; geht 16:31 ---&gt; Nettoarbeitszeit 9:01 Std, Pausenabzug nach ArbZG auf 45 min erhöht, also nur 8:46 Std angerechnet
</t>
        </r>
        <r>
          <rPr>
            <sz val="8"/>
            <color indexed="10"/>
            <rFont val="Tahoma"/>
            <family val="2"/>
          </rPr>
          <t>Ungerechtigkeit" deshalb, weil Mitarbeiter A früher geht und trotzdem mehr Arbeitszeit angerechnet bekommt !</t>
        </r>
        <r>
          <rPr>
            <sz val="8"/>
            <color indexed="81"/>
            <rFont val="Tahoma"/>
            <family val="2"/>
          </rPr>
          <t xml:space="preserve">
Das selbe passiert bei Teilzeitkräften durch den automatischen Pausenabzug von 30 min nach 6 Stunden Arbeit.</t>
        </r>
      </text>
    </comment>
    <comment ref="AW27" authorId="0" shapeId="0">
      <text>
        <r>
          <rPr>
            <b/>
            <sz val="8"/>
            <color indexed="81"/>
            <rFont val="Tahoma"/>
            <family val="2"/>
          </rPr>
          <t>Karl-Bernd Wenge:</t>
        </r>
        <r>
          <rPr>
            <sz val="8"/>
            <color indexed="81"/>
            <rFont val="Tahoma"/>
            <family val="2"/>
          </rPr>
          <t xml:space="preserve">
Hier Minutenwert eingeben
für Mindestpause bei Arbeitszeit
über 6 Std, also z.Zt. "</t>
        </r>
        <r>
          <rPr>
            <b/>
            <sz val="8"/>
            <color indexed="81"/>
            <rFont val="Tahoma"/>
            <family val="2"/>
          </rPr>
          <t>30</t>
        </r>
        <r>
          <rPr>
            <sz val="8"/>
            <color indexed="81"/>
            <rFont val="Tahoma"/>
            <family val="2"/>
          </rPr>
          <t>"
(nach ArbZG)</t>
        </r>
      </text>
    </comment>
    <comment ref="AW28" authorId="0" shapeId="0">
      <text>
        <r>
          <rPr>
            <b/>
            <sz val="8"/>
            <color indexed="81"/>
            <rFont val="Tahoma"/>
            <family val="2"/>
          </rPr>
          <t>Karl-Bernd Wenge:</t>
        </r>
        <r>
          <rPr>
            <sz val="8"/>
            <color indexed="81"/>
            <rFont val="Tahoma"/>
            <family val="2"/>
          </rPr>
          <t xml:space="preserve">
Hier Minutenwert eingeben
für Mindestpause bei Arbeitszeit
über 9 Std, also z.Zt. "</t>
        </r>
        <r>
          <rPr>
            <b/>
            <sz val="8"/>
            <color indexed="81"/>
            <rFont val="Tahoma"/>
            <family val="2"/>
          </rPr>
          <t>45</t>
        </r>
        <r>
          <rPr>
            <sz val="8"/>
            <color indexed="81"/>
            <rFont val="Tahoma"/>
            <family val="2"/>
          </rPr>
          <t>"
(nach ArbZG)</t>
        </r>
      </text>
    </comment>
  </commentList>
</comments>
</file>

<file path=xl/sharedStrings.xml><?xml version="1.0" encoding="utf-8"?>
<sst xmlns="http://schemas.openxmlformats.org/spreadsheetml/2006/main" count="463" uniqueCount="279">
  <si>
    <t>Ansonsten würde für alle Tage bis Monatsende wegen der evtl. noch fehlenden Arbeitszeit mit den "Minus-Sollzeiten" das Blatt bis zum letzten Tag weiter ausgefüllt.</t>
  </si>
  <si>
    <t>Deshalb bitte erst eine "1" oder "2" eingetragen werden, wenn der Tag gewertet werden soll - dies erhöht die Übersichtlichkeit im rechten Tabellenbereich.</t>
  </si>
  <si>
    <t>Beispiele:</t>
  </si>
  <si>
    <t>normaler Arbeitstag, wenn gestempelt wurde</t>
  </si>
  <si>
    <t>Eine "2" muß eingetragen werden, wenn unabhängig von eventuellen Stempelzeiten die IST-Nettoarbeitszeit gleich der Sollzeit gesetzt werden soll.</t>
  </si>
  <si>
    <t>Das bedeutet für die Überstundenwertung dieses Tages +/- Null.</t>
  </si>
  <si>
    <t>Urlaubstag, Krankheitstag</t>
  </si>
  <si>
    <t>bei einer Krankmeldung während des Tages, also auch wenn gestempelt wurde</t>
  </si>
  <si>
    <t>ganztägige Dienstreisen (ohne Überstunden), auswärtige Schulungen (ohne Überstunden)</t>
  </si>
  <si>
    <t>bei einem Gleitzeit-Halbtag, wenn also ein Mitarbeiter (Vollkraft) nur vormittags oder nachmittags arbeitet</t>
  </si>
  <si>
    <t>Kontrolle:</t>
  </si>
  <si>
    <t>Es muß übereinstimmen mit dem aktuellen Kontostand des letzten Monatstages!</t>
  </si>
  <si>
    <t>+/-</t>
  </si>
  <si>
    <t>Std:Min</t>
  </si>
  <si>
    <t>+</t>
  </si>
  <si>
    <t>SOLL-</t>
  </si>
  <si>
    <t>Bemerkungen</t>
  </si>
  <si>
    <t>Tages-</t>
  </si>
  <si>
    <t>Mittags-</t>
  </si>
  <si>
    <t>Brutto-</t>
  </si>
  <si>
    <t>Stempel</t>
  </si>
  <si>
    <t>SOLL-IST-</t>
  </si>
  <si>
    <t>SOLL-IST</t>
  </si>
  <si>
    <t>kumulierter</t>
  </si>
  <si>
    <t>Tag</t>
  </si>
  <si>
    <t>Datum</t>
  </si>
  <si>
    <t>Stunden</t>
  </si>
  <si>
    <t>wertung</t>
  </si>
  <si>
    <t>Vormittag</t>
  </si>
  <si>
    <t>Nachmittag</t>
  </si>
  <si>
    <t>1.Unterbrechg.</t>
  </si>
  <si>
    <t>2.Unterbrechg.</t>
  </si>
  <si>
    <t>pause</t>
  </si>
  <si>
    <t>Arbeitszeit</t>
  </si>
  <si>
    <t>(+/-) Vergleich</t>
  </si>
  <si>
    <t>Vergleich</t>
  </si>
  <si>
    <t>Kontostand</t>
  </si>
  <si>
    <t>Dezimal</t>
  </si>
  <si>
    <t>kommt</t>
  </si>
  <si>
    <t>geht</t>
  </si>
  <si>
    <t>Ja / Nein ?</t>
  </si>
  <si>
    <t>zeit</t>
  </si>
  <si>
    <t>brechg.</t>
  </si>
  <si>
    <t>pro Tag</t>
  </si>
  <si>
    <t>Std</t>
  </si>
  <si>
    <t>:</t>
  </si>
  <si>
    <t>Min</t>
  </si>
  <si>
    <t>1=Stempelzeit</t>
  </si>
  <si>
    <t>1=Nein</t>
  </si>
  <si>
    <t>mind.</t>
  </si>
  <si>
    <t>Mo</t>
  </si>
  <si>
    <t>Di</t>
  </si>
  <si>
    <t>Mi</t>
  </si>
  <si>
    <t>Do</t>
  </si>
  <si>
    <t>Fr</t>
  </si>
  <si>
    <t>Sa</t>
  </si>
  <si>
    <t>So</t>
  </si>
  <si>
    <t>Monats-</t>
  </si>
  <si>
    <t>summe</t>
  </si>
  <si>
    <t>Hilfsspalten zur Rechnung in hh:mm</t>
  </si>
  <si>
    <t>Hier Werte der Stempelkarte eintragen !</t>
  </si>
  <si>
    <t>Rechnung</t>
  </si>
  <si>
    <t>für</t>
  </si>
  <si>
    <t>Wochen</t>
  </si>
  <si>
    <t>Fall</t>
  </si>
  <si>
    <t>Nr.</t>
  </si>
  <si>
    <t>heitszeit</t>
  </si>
  <si>
    <t>Anwesen-</t>
  </si>
  <si>
    <t>Tageswertung:</t>
  </si>
  <si>
    <t>Standardmäßig sind alle Felder zunächst leer. Bei einem Leerfeld wird für diesen Tag noch keine Auswertung im rechten Tabellenbereich gerechnet.</t>
  </si>
  <si>
    <t>Werte der Stempelkarte:</t>
  </si>
  <si>
    <t>Das Ergebnis wird am Monatsende in der Tabelle unten rechts als "Probe" angezeigt.</t>
  </si>
  <si>
    <t>mindestens</t>
  </si>
  <si>
    <t>Mittagspause</t>
  </si>
  <si>
    <r>
      <t>E</t>
    </r>
    <r>
      <rPr>
        <i/>
        <sz val="9"/>
        <color indexed="10"/>
        <rFont val="Arial"/>
        <family val="2"/>
      </rPr>
      <t xml:space="preserve"> Übertrag  Vormonat</t>
    </r>
  </si>
  <si>
    <t>[Std:Min]</t>
  </si>
  <si>
    <t>2="IST=SOLL"</t>
  </si>
  <si>
    <t>2.Unterbrechung</t>
  </si>
  <si>
    <t>Mittagspause   Ja / Nein ?</t>
  </si>
  <si>
    <t>Wenn dies nicht stimmt, so ist Spalte "Tageswertung" zu prüfen, wahrscheinlich fehlt bei einem Tag die "Aktivierung" durch Eingabe von "1" oder "2".</t>
  </si>
  <si>
    <t>Jetzt auch direkt nutzbar für alle Vertragsarten bzgl. unterschiedlicher Wochen- / bzw. Tages-Sollstunden.</t>
  </si>
  <si>
    <t>Hinweis: Alle Eingaben im Format [Std:Min] können (müssen) ohne Doppelpunkt eingegeben werden !</t>
  </si>
  <si>
    <t>Gleitzeit-Tabelle</t>
  </si>
  <si>
    <r>
      <t>E</t>
    </r>
    <r>
      <rPr>
        <i/>
        <sz val="9"/>
        <color indexed="10"/>
        <rFont val="Arial"/>
        <family val="2"/>
      </rPr>
      <t xml:space="preserve"> Fall-Nr.  gemäß Tabelle (rechts)</t>
    </r>
  </si>
  <si>
    <t xml:space="preserve"> - Mittagspause ist der vorgebene Mindest-Pausenabzug:</t>
  </si>
  <si>
    <t xml:space="preserve"> - Mittagspause ist Null:</t>
  </si>
  <si>
    <t xml:space="preserve"> - Mittagspause ist entsprechend der gestempelten Zeit:</t>
  </si>
  <si>
    <t>wenn z. B. bereits eine Unterbrechung von 11:00 bis 14:00 gestempelt und damit abgezogen wird     ... evtl. weitere Fälle denkbar!</t>
  </si>
  <si>
    <t>Die Regeln der Dienstvereinbarung zur Gleitzeit, wie z. B.:</t>
  </si>
  <si>
    <t>- max. Übertrag aus Vormonat</t>
  </si>
  <si>
    <t>- max. Arbeitszeit pro Tag</t>
  </si>
  <si>
    <t>- mind. Mittagspausenabzug</t>
  </si>
  <si>
    <t>Bitte lesen Sie dazu auch unbedingt die unten stehenden Erläuterungen !</t>
  </si>
  <si>
    <t xml:space="preserve">Diese Spalte war notwendig, um eine möglichst hohe Flexibilität zu erreichen. Hier kann eine "1" eingetragen werden, </t>
  </si>
  <si>
    <t>wenn trotz gestempelter Arbeitszeiten an einem Tag keine Mittagspause abgezogen werden soll.</t>
  </si>
  <si>
    <t>Die Berechnung erfolgt automatisch nach folgenden Regeln gemäß der Dienstvereinbarung:</t>
  </si>
  <si>
    <t>- wenn Arbeitszeit Null ist (damit wird verhindert, daß am freien Gleitzeittag oder Wochendtag/Feiertag</t>
  </si>
  <si>
    <t xml:space="preserve">   evtl. eine Netto-Arbeitszeit von "Minus 30 Min." errechnet wird)</t>
  </si>
  <si>
    <t>- wenn in Spalte "Mittagspause JA / Nein ?" eine "1" steht. (vgl. oben)</t>
  </si>
  <si>
    <t>- wenn eine längere Zeit als z. B. die vorgebenen 30 Min. gestempelt wurde</t>
  </si>
  <si>
    <t>Neu ab 9/2000:</t>
  </si>
  <si>
    <t>Probe am Monatsende</t>
  </si>
  <si>
    <r>
      <t xml:space="preserve">werden </t>
    </r>
    <r>
      <rPr>
        <u/>
        <sz val="14"/>
        <color indexed="10"/>
        <rFont val="Arial"/>
        <family val="2"/>
      </rPr>
      <t>nicht</t>
    </r>
    <r>
      <rPr>
        <sz val="14"/>
        <color indexed="10"/>
        <rFont val="Arial"/>
        <family val="2"/>
      </rPr>
      <t xml:space="preserve"> alle automatisch berücksichtigt. </t>
    </r>
  </si>
  <si>
    <t>gerade KW</t>
  </si>
  <si>
    <t>Std. lt.</t>
  </si>
  <si>
    <t>gerade</t>
  </si>
  <si>
    <t>ungerade</t>
  </si>
  <si>
    <t>Kalenderwoche</t>
  </si>
  <si>
    <t>ungerade KW</t>
  </si>
  <si>
    <t>KW</t>
  </si>
  <si>
    <t>0 = gerade KW</t>
  </si>
  <si>
    <t>Hilfsspalte</t>
  </si>
  <si>
    <t>1 = ungerade KW</t>
  </si>
  <si>
    <t>manuelle</t>
  </si>
  <si>
    <t>Korrektur</t>
  </si>
  <si>
    <t>Möglichkeit</t>
  </si>
  <si>
    <t>Neu ab 12/2002:</t>
  </si>
  <si>
    <t>- wenn mittags nicht gestempelt wurde oder eine kürzere Zeit gestempelt wurde</t>
  </si>
  <si>
    <t>Ein Fall für frei eintragbare Soll-Stunden ergänzt, jetzt auch getrennt für gerade und ungerade Kalenderwochen (KW) möglich !</t>
  </si>
  <si>
    <t>Neu ab 1/2004:</t>
  </si>
  <si>
    <t>Es ist darauf zu achten, daß ggfs. als früheste Anfangszeit 07:00 bzw. als späteste Endzeit 19:00 einzutragen ist (Rahmenarbeitszeit lt. Dienstvereinbarung),</t>
  </si>
  <si>
    <t>Die Fall-Nr.-Tabelle wurde aktualisiert, erweitert und neu sortiert</t>
  </si>
  <si>
    <t>Sollstunden und Pause frei eintragbar !</t>
  </si>
  <si>
    <t>Zur eigenen Sicherheit können Eingaben nur in den notwendigen Feldern vorgenommen werden, Formeln zur Berechnung sind ausgeblendet bzw. schreibgeschützt.</t>
  </si>
  <si>
    <t>Diese Datei kann immer nur für einen Monat verwendet werden.</t>
  </si>
  <si>
    <t>Bei Verstößen werden zwar ggfs. Hinweise eingeblendet,</t>
  </si>
  <si>
    <t>aber für die Einhaltung der aktuell gültigen Vorschriften ist jeder Benutzer selbst verantwortlich.</t>
  </si>
  <si>
    <t>Für Rückfragen, sonstige Anregungen stehe ich gerne zur Verfügung</t>
  </si>
  <si>
    <t>Erläuterungen</t>
  </si>
  <si>
    <t>Somit ist die Tabelle in der Vergangenheit ausreichend getestet worden und die richtige Berechnung gewährleistet.</t>
  </si>
  <si>
    <t>Hinweise zur Gleitzeit-Tabelle</t>
  </si>
  <si>
    <t>Falls Sie diese Datei zum ersten Mal benutzen, lesen Sie bitte das Blatt "Anleitung"</t>
  </si>
  <si>
    <t>Alle Zeiteingaben erfolgen bequem im Format [hhmm] ohne Doppelpunkt !</t>
  </si>
  <si>
    <t>Die Tabelle wurde ständig weiterentwickelt und an neue Gegebenheiten (Vertragsarten) angepaßt.</t>
  </si>
  <si>
    <t>Inzwischen ist die Datei sehr flexibel einsetzbar - für fast alle erdenklichen Fälle innerhalb der UKB-Verwaltung.</t>
  </si>
  <si>
    <t>So ist sichergestellt, daß alle Benutzer mit den selben Basisdaten und mit der neuesten Programmversion arbeiten.</t>
  </si>
  <si>
    <t>Eine "1" wird hier eingetragen, wenn der Tag normal über die eingetragenen Stempelzeiten gerechnet werden soll.</t>
  </si>
  <si>
    <t>bei freiem Gleitzeittag, damit für diesen Tag die Sollzeit als Minus abgezogen wird</t>
  </si>
  <si>
    <t>Hier sind die Zeiten der Stempelkarte [Std:Min] einzutragen. Der Doppelpunkt muß (darf) nicht mit eingetippt werden.</t>
  </si>
  <si>
    <t>In Spalte "Abzug Mittagspause" wird die effektiv berücksichtigte Mittagspausenzeit angezeigt.</t>
  </si>
  <si>
    <t>Nicht nur alle Vollzeit- und Teilzeitbeschäftigte, sondern sogar die Fälle mit unterschiedlichen Arbeitstagen</t>
  </si>
  <si>
    <t xml:space="preserve"> in geraden und ungeraden Kalenderwochen wurden berücksichtigt. </t>
  </si>
  <si>
    <t>Wird eingeblendet, wenn am letzten individuellen Arbeitstag die Tageswertung (1 oder 2) eingetragen ist</t>
  </si>
  <si>
    <r>
      <t>Rechnung:</t>
    </r>
    <r>
      <rPr>
        <sz val="8"/>
        <rFont val="Arial"/>
        <family val="2"/>
      </rPr>
      <t xml:space="preserve">   Übertrag aus Vormonat  +  (Monats-IST  -  Monats-Soll)</t>
    </r>
  </si>
  <si>
    <t>1 =</t>
  </si>
  <si>
    <t>letzter</t>
  </si>
  <si>
    <t>individueller</t>
  </si>
  <si>
    <t>Arbeitstag</t>
  </si>
  <si>
    <t>Tage</t>
  </si>
  <si>
    <t>(z.B. Feiertage, Urlaub,</t>
  </si>
  <si>
    <t>Unterbrechung</t>
  </si>
  <si>
    <t>für aut. Probe am Monatsende</t>
  </si>
  <si>
    <t>1.</t>
  </si>
  <si>
    <t>2.</t>
  </si>
  <si>
    <t>3.</t>
  </si>
  <si>
    <t>4.</t>
  </si>
  <si>
    <t>5.</t>
  </si>
  <si>
    <t>6.</t>
  </si>
  <si>
    <t>7.</t>
  </si>
  <si>
    <t>8.</t>
  </si>
  <si>
    <t>Spalten ausblenden (Gliederung)</t>
  </si>
  <si>
    <t>Blattname ändern</t>
  </si>
  <si>
    <t>9.</t>
  </si>
  <si>
    <r>
      <t>Monatliche Anpassung</t>
    </r>
    <r>
      <rPr>
        <sz val="8"/>
        <rFont val="Arial"/>
        <family val="2"/>
      </rPr>
      <t xml:space="preserve">   (Zustand: kein Dateischutz, alle Spalten und Zeilen eingeblendet)</t>
    </r>
  </si>
  <si>
    <t>3 Optionen sind hier als Eintrag erlaubt: "Feld leer", 1 oder 2</t>
  </si>
  <si>
    <t>denn wenn z. B. 06:55 Uhr bzw. 19:05 Uhr eingegeben wird, wird auch mit dieser Zeit gerechnet, also keine automatische Kappung.</t>
  </si>
  <si>
    <t>10.</t>
  </si>
  <si>
    <t>-</t>
  </si>
  <si>
    <t>Arbeitsstunden</t>
  </si>
  <si>
    <t>angerechnete</t>
  </si>
  <si>
    <t>Summe</t>
  </si>
  <si>
    <t>Neu ab 11/2007:</t>
  </si>
  <si>
    <t>Die tatsächlich geleisteten Arbeitstunden werden zusätzlich ausgewiesen</t>
  </si>
  <si>
    <t>Zu jedem Monatsbeginn wird im Intranet (Kaufmännische Direktion - Geschäftsbereich 2) eine neue Datei zur Verfügung gestellt.</t>
  </si>
  <si>
    <t>Diese Gleitzeitdatei ist in ihrer Ursprungsversion bereits seit 1997 im Einsatz - inzwischen werden es weit über 100 Benutzer sein.</t>
  </si>
  <si>
    <t xml:space="preserve"> Abteilung:</t>
  </si>
  <si>
    <t xml:space="preserve"> Name:</t>
  </si>
  <si>
    <t>UNIVERSITÄTSKLINIKUM  BONN</t>
  </si>
  <si>
    <t>Neu ab 05/2009:</t>
  </si>
  <si>
    <t>Die Felder Abteilung und Name sind optisch auffälliger und größer</t>
  </si>
  <si>
    <t>Übertrag:</t>
  </si>
  <si>
    <t>heits-</t>
  </si>
  <si>
    <t>Neu ab 08/2009:</t>
  </si>
  <si>
    <t>Zusätzliche Spalte für Zählung der Anwesenheitstage</t>
  </si>
  <si>
    <t>Pausen</t>
  </si>
  <si>
    <t>Abzug Pausen</t>
  </si>
  <si>
    <t>evtl. korrigiert</t>
  </si>
  <si>
    <r>
      <t>å</t>
    </r>
    <r>
      <rPr>
        <sz val="8"/>
        <color indexed="17"/>
        <rFont val="Arial"/>
        <family val="2"/>
      </rPr>
      <t xml:space="preserve"> Unter-</t>
    </r>
  </si>
  <si>
    <t>tatsächlich geleistete</t>
  </si>
  <si>
    <t>å</t>
  </si>
  <si>
    <t>[1]</t>
  </si>
  <si>
    <t>[2]</t>
  </si>
  <si>
    <t>[3]</t>
  </si>
  <si>
    <t>[4]</t>
  </si>
  <si>
    <t>[5]</t>
  </si>
  <si>
    <t>=[2]+[3]</t>
  </si>
  <si>
    <t>Unter-</t>
  </si>
  <si>
    <t>bei Arbeitszeit &gt; 6 h: mind. 30 Min</t>
  </si>
  <si>
    <t>bei Arbeitszeit &gt; 9 h: mind. 45 Min</t>
  </si>
  <si>
    <t>der Pausenregeln nach ArbZG</t>
  </si>
  <si>
    <r>
      <t>N E U:</t>
    </r>
    <r>
      <rPr>
        <sz val="8"/>
        <color indexed="12"/>
        <rFont val="Arial"/>
        <family val="2"/>
      </rPr>
      <t xml:space="preserve">   Prüfung der Einhaltung </t>
    </r>
  </si>
  <si>
    <t>Prüfung Pauseneinhaltung nach ArbZG</t>
  </si>
  <si>
    <t>Abzug</t>
  </si>
  <si>
    <r>
      <t xml:space="preserve">mind. </t>
    </r>
    <r>
      <rPr>
        <sz val="8"/>
        <color indexed="17"/>
        <rFont val="Symbol"/>
        <family val="1"/>
        <charset val="2"/>
      </rPr>
      <t>å</t>
    </r>
    <r>
      <rPr>
        <sz val="8"/>
        <color indexed="17"/>
        <rFont val="Arial"/>
        <family val="2"/>
      </rPr>
      <t xml:space="preserve">  Pausen</t>
    </r>
  </si>
  <si>
    <t>- bei Arbeitszeit über 6 Std., mind. 30 Min Pause</t>
  </si>
  <si>
    <t>- bei Arbeitszeit über 9 Std., mind. 45 Min Pause</t>
  </si>
  <si>
    <r>
      <t xml:space="preserve">werden z.Zt. </t>
    </r>
    <r>
      <rPr>
        <u/>
        <sz val="14"/>
        <color indexed="12"/>
        <rFont val="Arial"/>
        <family val="2"/>
      </rPr>
      <t>nicht</t>
    </r>
    <r>
      <rPr>
        <sz val="14"/>
        <color indexed="12"/>
        <rFont val="Arial"/>
        <family val="2"/>
      </rPr>
      <t xml:space="preserve"> geprüft</t>
    </r>
  </si>
  <si>
    <t>Auch die Einhaltung der gesetzlichen Vorschriften des ArbZG, wie z.B. die Pausenregelungen:</t>
  </si>
  <si>
    <t>Vorbereitung (zusätzliche Spalten) für Prüfung der Einhaltung der Pausenregelungen des ArbZG mit ggfs. automatischer Korrektur</t>
  </si>
  <si>
    <t>Neu ab 11/2009</t>
  </si>
  <si>
    <t>Noch nicht frei geschaltet !</t>
  </si>
  <si>
    <t>evtl. korrigiert (Fettdruck)</t>
  </si>
  <si>
    <t>evtl. (Fettdruck)</t>
  </si>
  <si>
    <t>gekürzt auf</t>
  </si>
  <si>
    <t>Krankheit, Gleitzeitfrei)</t>
  </si>
  <si>
    <t>Geht</t>
  </si>
  <si>
    <t>Zeit</t>
  </si>
  <si>
    <t>Kommt</t>
  </si>
  <si>
    <t>geändert</t>
  </si>
  <si>
    <t>1d</t>
  </si>
  <si>
    <t>2d</t>
  </si>
  <si>
    <t>3d</t>
  </si>
  <si>
    <t>4d</t>
  </si>
  <si>
    <t>5d</t>
  </si>
  <si>
    <t>=2d+3d</t>
  </si>
  <si>
    <t>Pause</t>
  </si>
  <si>
    <t>Neu ab 10/2011</t>
  </si>
  <si>
    <t>Man kann jetzt auch Nachtschichten (Anwesenheit über Mitternacht) an einem Tag eintragen</t>
  </si>
  <si>
    <r>
      <t>Beispiel:</t>
    </r>
    <r>
      <rPr>
        <b/>
        <sz val="10"/>
        <color indexed="12"/>
        <rFont val="Arial"/>
        <family val="2"/>
      </rPr>
      <t xml:space="preserve">  Man kommt Montag abend 21:00 Uhr und geht Dienstag morgen um 06:30 Uhr</t>
    </r>
  </si>
  <si>
    <t>neu</t>
  </si>
  <si>
    <t>0 =</t>
  </si>
  <si>
    <t>danach noch</t>
  </si>
  <si>
    <t>Arbeitstage</t>
  </si>
  <si>
    <t>individuelle</t>
  </si>
  <si>
    <t>unabhängig von "1" in Spalte AF</t>
  </si>
  <si>
    <t>Grenzfall 6 h</t>
  </si>
  <si>
    <t>Grenzfall 9 h</t>
  </si>
  <si>
    <t>evtl. nochmal korrigiert</t>
  </si>
  <si>
    <r>
      <t>N E U:</t>
    </r>
    <r>
      <rPr>
        <sz val="8"/>
        <color indexed="12"/>
        <rFont val="Arial"/>
        <family val="2"/>
      </rPr>
      <t xml:space="preserve">   Prüfung der Grenzfälle</t>
    </r>
  </si>
  <si>
    <t>3. Arbeitszeit</t>
  </si>
  <si>
    <t>2. Arbeitszeit</t>
  </si>
  <si>
    <t>1. Arbeits-</t>
  </si>
  <si>
    <t>2.Arbeitszeit</t>
  </si>
  <si>
    <t>1.Arbeits-</t>
  </si>
  <si>
    <t xml:space="preserve">Gerechtigkeitskorrektur durchführen ? --&gt; </t>
  </si>
  <si>
    <t>4.Arbeitszeit</t>
  </si>
  <si>
    <t>Prüfung, dass</t>
  </si>
  <si>
    <t>3.Arbeitszeit</t>
  </si>
  <si>
    <t>max 10 Std pro Tag</t>
  </si>
  <si>
    <t>evtl. gekürzt (Fett) auf</t>
  </si>
  <si>
    <t>Verhindert Ungerechtigkeit, dass im Fall der automatischen Pausenerhöhung nach ArbZG</t>
  </si>
  <si>
    <t>evtl. dem später Gehenden weniger Arbeitszeit angerechnet wird, als dem früher Gegehenden</t>
  </si>
  <si>
    <t>später
ausblenden</t>
  </si>
  <si>
    <t>6:00 - 6:30 Std und 9:00 - 9:15 Std</t>
  </si>
  <si>
    <t>Vorbereitung (zusätzliche Spalten) für Gerechtigkeitskorrekturen bei automatischem Pausenabzug</t>
  </si>
  <si>
    <t>Grenzfälle werden nur auf 6 Std. bzw. 9 Std. gekappt</t>
  </si>
  <si>
    <t>Bisher konnte man das nicht an einem Tag eintragen, weil die Endezeit kleiner als die Anfangszeit ist !</t>
  </si>
  <si>
    <t>Eintragung ist jetzt wie folgt möglich: "Montag nachmittags kommt"  21:00 Uhr und bei "Montag nachmittags geht"  06:30 Uhr</t>
  </si>
  <si>
    <t>Die gesamte Zeit wird dem Tag zugerechnet, wo der Dienst begonnen wird, hier also Montag.</t>
  </si>
  <si>
    <t>nein</t>
  </si>
  <si>
    <t>ja</t>
  </si>
  <si>
    <t>ggfs. einblenden</t>
  </si>
  <si>
    <t>Korrektur des Ungerechtigkeitsproblems</t>
  </si>
  <si>
    <t>gerechnet</t>
  </si>
  <si>
    <t>am Monatsende laut SPX</t>
  </si>
  <si>
    <r>
      <t>ç</t>
    </r>
    <r>
      <rPr>
        <sz val="8"/>
        <color indexed="12"/>
        <rFont val="Arial"/>
        <family val="2"/>
      </rPr>
      <t xml:space="preserve">  Übertrag</t>
    </r>
  </si>
  <si>
    <t>Die max. zulässige Arbeitszeit pro Tag (Vorgabe: Kappung auf 10 Std.) kann jetzt selbst in Feld &lt;BI30&gt; angepaßt werden.</t>
  </si>
  <si>
    <t>- Anfangszeit frühestens 6:30 Uhr</t>
  </si>
  <si>
    <t>- Endzeit spätestens 18:30 Uhr</t>
  </si>
  <si>
    <t>Bitte den Pausenabzug kontrollieren und ggfs. mit "Unterbrechung: geht-kommt" selbst anpassen !</t>
  </si>
  <si>
    <t>Zeilen ausblenden (Filter Spalte A mit 1)</t>
  </si>
  <si>
    <t>Feld K6 markieren</t>
  </si>
  <si>
    <t xml:space="preserve">Feld Q7:  Monat+Jahr eingeben </t>
  </si>
  <si>
    <t>Spalte C:  Kalender (1. Monatstag) eingeben, darüber u. darunter Datum löschen</t>
  </si>
  <si>
    <t>Feld K31:  entsprechende Kalenderwoche eingeben</t>
  </si>
  <si>
    <t>bei Feiertagen Spalte E manuell Null eingeben (Formel überschreiben), Zeile Schrift rot, Spalte M Bemerkung eintragen</t>
  </si>
  <si>
    <t>Datei -&gt; Speichern unter ... (Schreibschutzempfehlung wegnehmen bei Tools-Allg.Optionen) ... Gleitzeit_MM-JJJJ.xlsx</t>
  </si>
  <si>
    <t>Format -&gt; Blatt schützen (mit Kennwort "boxerMM")</t>
  </si>
  <si>
    <t>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</si>
</sst>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00&quot;:&quot;00"/>
    <numFmt numFmtId="165" formatCode="dd:hh:mm"/>
    <numFmt numFmtId="166" formatCode="0.0"/>
    <numFmt numFmtId="167" formatCode="General&quot; Std&quot;"/>
    <numFmt numFmtId="168" formatCode="General&quot; Min&quot;"/>
    <numFmt numFmtId="169" formatCode="\+0.00;[Red]\-0.00"/>
    <numFmt numFmtId="170" formatCode="\+0.00;\-0.00"/>
    <numFmt numFmtId="171" formatCode="00"/>
    <numFmt numFmtId="172" formatCode="h:mm"/>
    <numFmt numFmtId="173" formatCode="hh\ :\ mm"/>
    <numFmt numFmtId="174" formatCode="&quot; &quot;@"/>
    <numFmt numFmtId="175" formatCode="dd/mm/yyyy\ \-\ hh:mm\ &quot;Uhr&quot;"/>
  </numFmts>
  <fonts count="9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8"/>
      <color indexed="1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6"/>
      <color indexed="12"/>
      <name val="Arial"/>
      <family val="2"/>
    </font>
    <font>
      <b/>
      <sz val="10"/>
      <color indexed="10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b/>
      <i/>
      <sz val="10"/>
      <color indexed="10"/>
      <name val="Arial"/>
      <family val="2"/>
    </font>
    <font>
      <sz val="8"/>
      <color indexed="12"/>
      <name val="Symbol"/>
      <family val="1"/>
      <charset val="2"/>
    </font>
    <font>
      <b/>
      <sz val="8"/>
      <name val="Symbol"/>
      <family val="1"/>
      <charset val="2"/>
    </font>
    <font>
      <i/>
      <sz val="10"/>
      <color indexed="10"/>
      <name val="Wingdings"/>
      <charset val="2"/>
    </font>
    <font>
      <sz val="8"/>
      <color indexed="9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i/>
      <sz val="9"/>
      <color indexed="10"/>
      <name val="Arial"/>
      <family val="2"/>
    </font>
    <font>
      <b/>
      <sz val="10"/>
      <name val="Comic Sans MS"/>
      <family val="4"/>
    </font>
    <font>
      <b/>
      <sz val="10"/>
      <color indexed="13"/>
      <name val="Comic Sans MS"/>
      <family val="4"/>
    </font>
    <font>
      <b/>
      <sz val="9"/>
      <color indexed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0"/>
      <color indexed="10"/>
      <name val="Comic Sans MS"/>
      <family val="4"/>
    </font>
    <font>
      <i/>
      <sz val="8"/>
      <name val="Arial"/>
      <family val="2"/>
    </font>
    <font>
      <b/>
      <sz val="12"/>
      <name val="Century Gothic"/>
      <family val="2"/>
    </font>
    <font>
      <b/>
      <sz val="20"/>
      <name val="Arial"/>
      <family val="2"/>
    </font>
    <font>
      <u/>
      <sz val="14"/>
      <color indexed="10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7"/>
      <name val="Arial"/>
      <family val="2"/>
    </font>
    <font>
      <sz val="9"/>
      <color indexed="9"/>
      <name val="Arial"/>
      <family val="2"/>
    </font>
    <font>
      <sz val="9"/>
      <name val="Arial"/>
      <family val="2"/>
    </font>
    <font>
      <sz val="9"/>
      <name val="Webdings"/>
      <family val="1"/>
      <charset val="2"/>
    </font>
    <font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color indexed="12"/>
      <name val="Arial"/>
      <family val="2"/>
    </font>
    <font>
      <i/>
      <u/>
      <sz val="8"/>
      <name val="Arial"/>
      <family val="2"/>
    </font>
    <font>
      <u/>
      <sz val="8"/>
      <color indexed="17"/>
      <name val="Arial"/>
      <family val="2"/>
    </font>
    <font>
      <sz val="8"/>
      <color indexed="17"/>
      <name val="Arial"/>
      <family val="2"/>
    </font>
    <font>
      <b/>
      <sz val="8"/>
      <color indexed="17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color indexed="13"/>
      <name val="Comic Sans MS"/>
      <family val="4"/>
    </font>
    <font>
      <b/>
      <sz val="10"/>
      <color indexed="17"/>
      <name val="Comic Sans MS"/>
      <family val="4"/>
    </font>
    <font>
      <sz val="10"/>
      <color indexed="17"/>
      <name val="Arial"/>
      <family val="2"/>
    </font>
    <font>
      <sz val="8"/>
      <color indexed="17"/>
      <name val="Arial"/>
      <family val="2"/>
    </font>
    <font>
      <sz val="8"/>
      <color indexed="17"/>
      <name val="Symbol"/>
      <family val="1"/>
      <charset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7"/>
      <name val="Arial"/>
      <family val="2"/>
    </font>
    <font>
      <i/>
      <u/>
      <sz val="8"/>
      <color indexed="17"/>
      <name val="Arial"/>
      <family val="2"/>
    </font>
    <font>
      <i/>
      <sz val="8"/>
      <color indexed="17"/>
      <name val="Arial"/>
      <family val="2"/>
    </font>
    <font>
      <i/>
      <sz val="8"/>
      <color indexed="17"/>
      <name val="Arial"/>
      <family val="2"/>
    </font>
    <font>
      <b/>
      <sz val="9"/>
      <color indexed="17"/>
      <name val="Arial"/>
      <family val="2"/>
    </font>
    <font>
      <sz val="6"/>
      <color indexed="17"/>
      <name val="Arial"/>
      <family val="2"/>
    </font>
    <font>
      <sz val="6"/>
      <color indexed="17"/>
      <name val="Arial"/>
      <family val="2"/>
    </font>
    <font>
      <b/>
      <sz val="8"/>
      <color indexed="17"/>
      <name val="Symbol"/>
      <family val="1"/>
      <charset val="2"/>
    </font>
    <font>
      <b/>
      <u/>
      <sz val="8"/>
      <color indexed="12"/>
      <name val="Arial"/>
      <family val="2"/>
    </font>
    <font>
      <sz val="14"/>
      <color indexed="12"/>
      <name val="Arial"/>
      <family val="2"/>
    </font>
    <font>
      <u/>
      <sz val="14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sz val="8"/>
      <color indexed="10"/>
      <name val="Symbol"/>
      <family val="1"/>
      <charset val="2"/>
    </font>
    <font>
      <strike/>
      <sz val="8"/>
      <color indexed="17"/>
      <name val="Arial"/>
      <family val="2"/>
    </font>
    <font>
      <b/>
      <strike/>
      <sz val="8"/>
      <color indexed="17"/>
      <name val="Arial"/>
      <family val="2"/>
    </font>
    <font>
      <strike/>
      <sz val="8"/>
      <name val="Arial"/>
      <family val="2"/>
    </font>
    <font>
      <strike/>
      <sz val="8"/>
      <color indexed="12"/>
      <name val="Arial"/>
      <family val="2"/>
    </font>
    <font>
      <strike/>
      <sz val="8"/>
      <color indexed="10"/>
      <name val="Arial"/>
      <family val="2"/>
    </font>
    <font>
      <u/>
      <sz val="8"/>
      <color indexed="10"/>
      <name val="Arial"/>
      <family val="2"/>
    </font>
    <font>
      <b/>
      <sz val="8"/>
      <color indexed="10"/>
      <name val="Arial"/>
      <family val="2"/>
    </font>
    <font>
      <b/>
      <u/>
      <sz val="10"/>
      <color indexed="12"/>
      <name val="Arial"/>
      <family val="2"/>
    </font>
    <font>
      <sz val="8"/>
      <color indexed="10"/>
      <name val="Tahoma"/>
      <family val="2"/>
    </font>
    <font>
      <b/>
      <sz val="14"/>
      <color indexed="13"/>
      <name val="Comic Sans MS"/>
      <family val="4"/>
    </font>
    <font>
      <b/>
      <sz val="14"/>
      <color indexed="12"/>
      <name val="Arial"/>
      <family val="2"/>
    </font>
    <font>
      <b/>
      <sz val="20"/>
      <color indexed="12"/>
      <name val="Arial"/>
      <family val="2"/>
    </font>
    <font>
      <b/>
      <sz val="10"/>
      <color indexed="12"/>
      <name val="Comic Sans MS"/>
      <family val="4"/>
    </font>
    <font>
      <sz val="8"/>
      <color indexed="12"/>
      <name val="Wingdings"/>
      <charset val="2"/>
    </font>
    <font>
      <sz val="10"/>
      <color indexed="10"/>
      <name val="Arial"/>
      <family val="2"/>
    </font>
    <font>
      <sz val="20"/>
      <color indexed="13"/>
      <name val="Comic Sans MS"/>
      <family val="4"/>
    </font>
    <font>
      <sz val="8"/>
      <color rgb="FF0000FF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14"/>
      </patternFill>
    </fill>
    <fill>
      <patternFill patternType="solid">
        <fgColor indexed="43"/>
        <bgColor indexed="1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8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84">
    <xf numFmtId="0" fontId="0" fillId="0" borderId="0" xfId="0"/>
    <xf numFmtId="0" fontId="1" fillId="2" borderId="0" xfId="0" applyFont="1" applyFill="1" applyAlignment="1">
      <alignment horizontal="centerContinuous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NumberFormat="1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left" vertical="center"/>
      <protection hidden="1"/>
    </xf>
    <xf numFmtId="20" fontId="1" fillId="0" borderId="0" xfId="0" applyNumberFormat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left" vertical="center"/>
    </xf>
    <xf numFmtId="0" fontId="30" fillId="3" borderId="0" xfId="0" applyFont="1" applyFill="1" applyAlignment="1" applyProtection="1">
      <alignment horizontal="left" vertical="center"/>
    </xf>
    <xf numFmtId="0" fontId="30" fillId="3" borderId="0" xfId="0" applyNumberFormat="1" applyFont="1" applyFill="1" applyBorder="1" applyAlignment="1" applyProtection="1">
      <alignment horizontal="center" vertical="center"/>
    </xf>
    <xf numFmtId="166" fontId="30" fillId="3" borderId="0" xfId="0" applyNumberFormat="1" applyFont="1" applyFill="1" applyAlignment="1" applyProtection="1">
      <alignment horizontal="left" vertical="center"/>
    </xf>
    <xf numFmtId="20" fontId="30" fillId="3" borderId="0" xfId="0" applyNumberFormat="1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right"/>
    </xf>
    <xf numFmtId="166" fontId="1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2" fontId="1" fillId="0" borderId="0" xfId="0" applyNumberFormat="1" applyFont="1" applyBorder="1" applyAlignment="1" applyProtection="1">
      <alignment vertical="center"/>
    </xf>
    <xf numFmtId="2" fontId="1" fillId="0" borderId="0" xfId="0" applyNumberFormat="1" applyFont="1" applyBorder="1" applyAlignment="1" applyProtection="1">
      <alignment horizontal="left" vertical="center"/>
    </xf>
    <xf numFmtId="166" fontId="1" fillId="0" borderId="0" xfId="0" applyNumberFormat="1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2" fontId="31" fillId="0" borderId="0" xfId="0" applyNumberFormat="1" applyFont="1" applyBorder="1" applyAlignment="1" applyProtection="1">
      <alignment horizontal="right" vertical="center"/>
    </xf>
    <xf numFmtId="0" fontId="29" fillId="0" borderId="0" xfId="0" quotePrefix="1" applyNumberFormat="1" applyFont="1" applyFill="1" applyAlignment="1" applyProtection="1">
      <alignment horizontal="center" vertical="center"/>
    </xf>
    <xf numFmtId="0" fontId="20" fillId="0" borderId="0" xfId="0" applyNumberFormat="1" applyFont="1" applyFill="1" applyAlignment="1" applyProtection="1">
      <alignment horizontal="center" vertical="center"/>
    </xf>
    <xf numFmtId="0" fontId="41" fillId="0" borderId="0" xfId="0" applyFont="1" applyFill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NumberFormat="1" applyFont="1" applyAlignment="1" applyProtection="1">
      <alignment horizontal="center" vertical="center"/>
    </xf>
    <xf numFmtId="166" fontId="20" fillId="4" borderId="2" xfId="0" applyNumberFormat="1" applyFont="1" applyFill="1" applyBorder="1" applyAlignment="1" applyProtection="1">
      <alignment horizontal="center" vertical="center"/>
    </xf>
    <xf numFmtId="166" fontId="20" fillId="4" borderId="3" xfId="0" applyNumberFormat="1" applyFont="1" applyFill="1" applyBorder="1" applyAlignment="1" applyProtection="1">
      <alignment horizontal="center" vertical="center"/>
    </xf>
    <xf numFmtId="166" fontId="20" fillId="4" borderId="4" xfId="0" applyNumberFormat="1" applyFont="1" applyFill="1" applyBorder="1" applyAlignment="1" applyProtection="1">
      <alignment horizontal="center" vertical="center"/>
    </xf>
    <xf numFmtId="166" fontId="20" fillId="4" borderId="5" xfId="0" applyNumberFormat="1" applyFont="1" applyFill="1" applyBorder="1" applyAlignment="1" applyProtection="1">
      <alignment horizontal="center" vertical="center"/>
    </xf>
    <xf numFmtId="20" fontId="20" fillId="4" borderId="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righ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20" fontId="20" fillId="4" borderId="6" xfId="0" applyNumberFormat="1" applyFont="1" applyFill="1" applyBorder="1" applyAlignment="1" applyProtection="1">
      <alignment horizontal="center" vertical="center"/>
    </xf>
    <xf numFmtId="20" fontId="20" fillId="4" borderId="7" xfId="0" applyNumberFormat="1" applyFont="1" applyFill="1" applyBorder="1" applyAlignment="1" applyProtection="1">
      <alignment horizontal="center" vertical="center"/>
    </xf>
    <xf numFmtId="20" fontId="20" fillId="4" borderId="8" xfId="0" applyNumberFormat="1" applyFont="1" applyFill="1" applyBorder="1" applyAlignment="1" applyProtection="1">
      <alignment horizontal="centerContinuous" vertical="center"/>
    </xf>
    <xf numFmtId="20" fontId="20" fillId="4" borderId="6" xfId="0" applyNumberFormat="1" applyFont="1" applyFill="1" applyBorder="1" applyAlignment="1" applyProtection="1">
      <alignment horizontal="centerContinuous" vertical="center"/>
    </xf>
    <xf numFmtId="20" fontId="20" fillId="4" borderId="9" xfId="0" applyNumberFormat="1" applyFont="1" applyFill="1" applyBorder="1" applyAlignment="1" applyProtection="1">
      <alignment horizontal="left" vertical="center"/>
    </xf>
    <xf numFmtId="20" fontId="20" fillId="4" borderId="8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Border="1" applyAlignment="1" applyProtection="1">
      <alignment horizontal="right" vertical="center"/>
    </xf>
    <xf numFmtId="0" fontId="1" fillId="5" borderId="10" xfId="0" quotePrefix="1" applyFont="1" applyFill="1" applyBorder="1" applyAlignment="1" applyProtection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</xf>
    <xf numFmtId="164" fontId="1" fillId="5" borderId="12" xfId="0" applyNumberFormat="1" applyFont="1" applyFill="1" applyBorder="1" applyAlignment="1" applyProtection="1">
      <alignment horizontal="center" vertical="center"/>
    </xf>
    <xf numFmtId="20" fontId="1" fillId="5" borderId="12" xfId="0" applyNumberFormat="1" applyFont="1" applyFill="1" applyBorder="1" applyAlignment="1" applyProtection="1">
      <alignment horizontal="center" vertical="center"/>
    </xf>
    <xf numFmtId="0" fontId="1" fillId="5" borderId="12" xfId="0" applyNumberFormat="1" applyFont="1" applyFill="1" applyBorder="1" applyAlignment="1" applyProtection="1">
      <alignment horizontal="center" vertical="center"/>
    </xf>
    <xf numFmtId="166" fontId="1" fillId="5" borderId="12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5" borderId="13" xfId="0" applyNumberFormat="1" applyFont="1" applyFill="1" applyBorder="1" applyAlignment="1" applyProtection="1">
      <alignment horizontal="center" vertical="center"/>
    </xf>
    <xf numFmtId="164" fontId="1" fillId="5" borderId="14" xfId="0" applyNumberFormat="1" applyFont="1" applyFill="1" applyBorder="1" applyAlignment="1" applyProtection="1">
      <alignment horizontal="centerContinuous" vertical="center"/>
    </xf>
    <xf numFmtId="164" fontId="1" fillId="5" borderId="15" xfId="0" applyNumberFormat="1" applyFont="1" applyFill="1" applyBorder="1" applyAlignment="1" applyProtection="1">
      <alignment horizontal="centerContinuous" vertical="center"/>
    </xf>
    <xf numFmtId="164" fontId="1" fillId="5" borderId="15" xfId="0" quotePrefix="1" applyNumberFormat="1" applyFont="1" applyFill="1" applyBorder="1" applyAlignment="1" applyProtection="1">
      <alignment horizontal="centerContinuous" vertical="center"/>
    </xf>
    <xf numFmtId="164" fontId="1" fillId="5" borderId="16" xfId="0" applyNumberFormat="1" applyFont="1" applyFill="1" applyBorder="1" applyAlignment="1" applyProtection="1">
      <alignment horizontal="centerContinuous" vertical="center"/>
    </xf>
    <xf numFmtId="20" fontId="1" fillId="0" borderId="0" xfId="0" applyNumberFormat="1" applyFont="1" applyAlignment="1" applyProtection="1">
      <alignment horizontal="right" vertical="center"/>
    </xf>
    <xf numFmtId="166" fontId="6" fillId="6" borderId="0" xfId="0" applyNumberFormat="1" applyFont="1" applyFill="1" applyAlignment="1" applyProtection="1">
      <alignment horizontal="center" vertical="center"/>
    </xf>
    <xf numFmtId="166" fontId="1" fillId="5" borderId="17" xfId="0" applyNumberFormat="1" applyFont="1" applyFill="1" applyBorder="1" applyAlignment="1" applyProtection="1">
      <alignment horizontal="left" vertical="center"/>
    </xf>
    <xf numFmtId="166" fontId="1" fillId="5" borderId="18" xfId="0" applyNumberFormat="1" applyFont="1" applyFill="1" applyBorder="1" applyAlignment="1" applyProtection="1">
      <alignment horizontal="right" vertical="center"/>
    </xf>
    <xf numFmtId="164" fontId="1" fillId="3" borderId="12" xfId="0" applyNumberFormat="1" applyFont="1" applyFill="1" applyBorder="1" applyAlignment="1" applyProtection="1">
      <alignment horizontal="center" vertical="center"/>
      <protection locked="0"/>
    </xf>
    <xf numFmtId="166" fontId="1" fillId="5" borderId="19" xfId="0" applyNumberFormat="1" applyFont="1" applyFill="1" applyBorder="1" applyAlignment="1" applyProtection="1">
      <alignment horizontal="left" vertical="center"/>
    </xf>
    <xf numFmtId="166" fontId="1" fillId="5" borderId="20" xfId="0" applyNumberFormat="1" applyFont="1" applyFill="1" applyBorder="1" applyAlignment="1" applyProtection="1">
      <alignment horizontal="right" vertical="center"/>
    </xf>
    <xf numFmtId="164" fontId="1" fillId="3" borderId="21" xfId="0" applyNumberFormat="1" applyFont="1" applyFill="1" applyBorder="1" applyAlignment="1" applyProtection="1">
      <alignment horizontal="center" vertical="center"/>
      <protection locked="0"/>
    </xf>
    <xf numFmtId="166" fontId="1" fillId="5" borderId="21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166" fontId="1" fillId="0" borderId="0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NumberFormat="1" applyFont="1" applyAlignment="1" applyProtection="1">
      <alignment horizontal="center" vertical="center"/>
    </xf>
    <xf numFmtId="0" fontId="8" fillId="0" borderId="22" xfId="0" quotePrefix="1" applyNumberFormat="1" applyFont="1" applyFill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7" fillId="0" borderId="22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Continuous" vertical="center"/>
    </xf>
    <xf numFmtId="0" fontId="7" fillId="3" borderId="24" xfId="0" applyFont="1" applyFill="1" applyBorder="1" applyAlignment="1" applyProtection="1">
      <alignment horizontal="centerContinuous" vertical="center"/>
    </xf>
    <xf numFmtId="2" fontId="7" fillId="0" borderId="5" xfId="0" applyNumberFormat="1" applyFont="1" applyFill="1" applyBorder="1" applyAlignment="1" applyProtection="1">
      <alignment horizontal="centerContinuous" vertical="center"/>
    </xf>
    <xf numFmtId="2" fontId="7" fillId="0" borderId="23" xfId="0" applyNumberFormat="1" applyFont="1" applyFill="1" applyBorder="1" applyAlignment="1" applyProtection="1">
      <alignment horizontal="centerContinuous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7" fillId="3" borderId="22" xfId="0" applyFont="1" applyFill="1" applyBorder="1" applyAlignment="1" applyProtection="1">
      <alignment horizontal="centerContinuous" vertical="center"/>
    </xf>
    <xf numFmtId="0" fontId="7" fillId="3" borderId="23" xfId="0" applyFont="1" applyFill="1" applyBorder="1" applyAlignment="1" applyProtection="1">
      <alignment horizontal="centerContinuous" vertical="center"/>
    </xf>
    <xf numFmtId="0" fontId="7" fillId="7" borderId="12" xfId="0" applyFont="1" applyFill="1" applyBorder="1" applyAlignment="1" applyProtection="1">
      <alignment horizontal="center" vertical="center"/>
    </xf>
    <xf numFmtId="2" fontId="7" fillId="0" borderId="0" xfId="0" applyNumberFormat="1" applyFont="1" applyFill="1" applyBorder="1" applyAlignment="1" applyProtection="1">
      <alignment horizontal="centerContinuous" vertical="center"/>
    </xf>
    <xf numFmtId="2" fontId="7" fillId="0" borderId="18" xfId="0" applyNumberFormat="1" applyFont="1" applyFill="1" applyBorder="1" applyAlignment="1" applyProtection="1">
      <alignment horizontal="centerContinuous" vertical="center"/>
    </xf>
    <xf numFmtId="0" fontId="7" fillId="0" borderId="21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19" xfId="0" applyNumberFormat="1" applyFont="1" applyFill="1" applyBorder="1" applyAlignment="1" applyProtection="1">
      <alignment horizontal="center" vertical="center"/>
    </xf>
    <xf numFmtId="0" fontId="12" fillId="7" borderId="8" xfId="0" applyFont="1" applyFill="1" applyBorder="1" applyAlignment="1" applyProtection="1">
      <alignment horizontal="center" vertical="center"/>
    </xf>
    <xf numFmtId="0" fontId="7" fillId="3" borderId="25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7" borderId="21" xfId="0" applyFont="1" applyFill="1" applyBorder="1" applyAlignment="1" applyProtection="1">
      <alignment horizontal="center" vertical="center"/>
    </xf>
    <xf numFmtId="2" fontId="7" fillId="0" borderId="8" xfId="0" applyNumberFormat="1" applyFont="1" applyFill="1" applyBorder="1" applyAlignment="1" applyProtection="1">
      <alignment horizontal="centerContinuous" vertical="center"/>
    </xf>
    <xf numFmtId="2" fontId="5" fillId="0" borderId="26" xfId="0" quotePrefix="1" applyNumberFormat="1" applyFont="1" applyFill="1" applyBorder="1" applyAlignment="1" applyProtection="1">
      <alignment horizontal="right" vertical="center"/>
    </xf>
    <xf numFmtId="2" fontId="5" fillId="0" borderId="27" xfId="0" applyNumberFormat="1" applyFont="1" applyFill="1" applyBorder="1" applyAlignment="1" applyProtection="1">
      <alignment horizontal="right" vertical="center"/>
    </xf>
    <xf numFmtId="2" fontId="5" fillId="0" borderId="27" xfId="0" applyNumberFormat="1" applyFont="1" applyFill="1" applyBorder="1" applyAlignment="1" applyProtection="1">
      <alignment horizontal="center" vertical="center"/>
    </xf>
    <xf numFmtId="2" fontId="5" fillId="0" borderId="28" xfId="0" applyNumberFormat="1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left" vertical="center"/>
    </xf>
    <xf numFmtId="0" fontId="10" fillId="0" borderId="8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20" fontId="10" fillId="0" borderId="0" xfId="0" applyNumberFormat="1" applyFont="1" applyFill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4" fontId="1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20" fontId="1" fillId="0" borderId="1" xfId="0" applyNumberFormat="1" applyFont="1" applyBorder="1" applyAlignment="1" applyProtection="1">
      <alignment horizontal="center" vertical="center"/>
    </xf>
    <xf numFmtId="1" fontId="1" fillId="8" borderId="1" xfId="0" applyNumberFormat="1" applyFont="1" applyFill="1" applyBorder="1" applyAlignment="1" applyProtection="1">
      <alignment horizontal="center" vertical="center"/>
      <protection locked="0"/>
    </xf>
    <xf numFmtId="164" fontId="4" fillId="3" borderId="29" xfId="0" applyNumberFormat="1" applyFont="1" applyFill="1" applyBorder="1" applyAlignment="1" applyProtection="1">
      <alignment horizontal="center" vertical="center"/>
      <protection locked="0"/>
    </xf>
    <xf numFmtId="164" fontId="4" fillId="3" borderId="24" xfId="0" applyNumberFormat="1" applyFont="1" applyFill="1" applyBorder="1" applyAlignment="1" applyProtection="1">
      <alignment horizontal="center" vertical="center"/>
      <protection locked="0"/>
    </xf>
    <xf numFmtId="20" fontId="1" fillId="6" borderId="1" xfId="0" applyNumberFormat="1" applyFont="1" applyFill="1" applyBorder="1" applyAlignment="1" applyProtection="1">
      <alignment horizontal="center" vertical="center"/>
    </xf>
    <xf numFmtId="0" fontId="7" fillId="0" borderId="30" xfId="0" applyNumberFormat="1" applyFont="1" applyBorder="1" applyAlignment="1" applyProtection="1">
      <alignment horizontal="right" vertical="center"/>
    </xf>
    <xf numFmtId="20" fontId="1" fillId="0" borderId="24" xfId="0" applyNumberFormat="1" applyFont="1" applyBorder="1" applyAlignment="1" applyProtection="1">
      <alignment horizontal="left" vertical="center"/>
    </xf>
    <xf numFmtId="169" fontId="1" fillId="0" borderId="30" xfId="0" applyNumberFormat="1" applyFont="1" applyBorder="1" applyAlignment="1" applyProtection="1">
      <alignment horizontal="right" vertical="center"/>
    </xf>
    <xf numFmtId="171" fontId="1" fillId="0" borderId="24" xfId="0" applyNumberFormat="1" applyFont="1" applyBorder="1" applyAlignment="1" applyProtection="1">
      <alignment horizontal="right" vertical="center"/>
    </xf>
    <xf numFmtId="0" fontId="1" fillId="0" borderId="24" xfId="0" applyNumberFormat="1" applyFont="1" applyBorder="1" applyAlignment="1" applyProtection="1">
      <alignment horizontal="center" vertical="center"/>
    </xf>
    <xf numFmtId="171" fontId="1" fillId="0" borderId="31" xfId="0" applyNumberFormat="1" applyFont="1" applyBorder="1" applyAlignment="1" applyProtection="1">
      <alignment horizontal="left" vertical="center"/>
    </xf>
    <xf numFmtId="169" fontId="1" fillId="0" borderId="19" xfId="0" applyNumberFormat="1" applyFont="1" applyBorder="1" applyAlignment="1" applyProtection="1">
      <alignment horizontal="right" vertical="center"/>
    </xf>
    <xf numFmtId="171" fontId="1" fillId="0" borderId="8" xfId="0" applyNumberFormat="1" applyFont="1" applyBorder="1" applyAlignment="1" applyProtection="1">
      <alignment horizontal="right" vertical="center"/>
    </xf>
    <xf numFmtId="0" fontId="1" fillId="0" borderId="8" xfId="0" applyNumberFormat="1" applyFont="1" applyBorder="1" applyAlignment="1" applyProtection="1">
      <alignment horizontal="center" vertical="center"/>
    </xf>
    <xf numFmtId="171" fontId="1" fillId="0" borderId="20" xfId="0" applyNumberFormat="1" applyFont="1" applyBorder="1" applyAlignment="1" applyProtection="1">
      <alignment horizontal="left" vertical="center"/>
    </xf>
    <xf numFmtId="0" fontId="7" fillId="0" borderId="19" xfId="0" applyNumberFormat="1" applyFont="1" applyBorder="1" applyAlignment="1" applyProtection="1">
      <alignment horizontal="right" vertical="center"/>
    </xf>
    <xf numFmtId="20" fontId="5" fillId="0" borderId="1" xfId="0" applyNumberFormat="1" applyFont="1" applyBorder="1" applyAlignment="1" applyProtection="1">
      <alignment horizontal="center" vertical="center"/>
    </xf>
    <xf numFmtId="1" fontId="5" fillId="8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14" fontId="1" fillId="5" borderId="1" xfId="0" applyNumberFormat="1" applyFont="1" applyFill="1" applyBorder="1" applyAlignment="1" applyProtection="1">
      <alignment horizontal="center" vertical="center"/>
    </xf>
    <xf numFmtId="0" fontId="1" fillId="5" borderId="1" xfId="0" applyNumberFormat="1" applyFont="1" applyFill="1" applyBorder="1" applyAlignment="1" applyProtection="1">
      <alignment horizontal="center" vertical="center"/>
    </xf>
    <xf numFmtId="20" fontId="1" fillId="5" borderId="1" xfId="0" applyNumberFormat="1" applyFont="1" applyFill="1" applyBorder="1" applyAlignment="1" applyProtection="1">
      <alignment horizontal="center" vertical="center"/>
    </xf>
    <xf numFmtId="1" fontId="5" fillId="5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29" xfId="0" applyNumberFormat="1" applyFont="1" applyFill="1" applyBorder="1" applyAlignment="1" applyProtection="1">
      <alignment horizontal="center" vertical="center"/>
      <protection locked="0"/>
    </xf>
    <xf numFmtId="164" fontId="4" fillId="5" borderId="24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7" fillId="5" borderId="30" xfId="0" applyNumberFormat="1" applyFont="1" applyFill="1" applyBorder="1" applyAlignment="1" applyProtection="1">
      <alignment horizontal="right" vertical="center"/>
    </xf>
    <xf numFmtId="20" fontId="1" fillId="5" borderId="24" xfId="0" applyNumberFormat="1" applyFont="1" applyFill="1" applyBorder="1" applyAlignment="1" applyProtection="1">
      <alignment horizontal="left" vertical="center"/>
    </xf>
    <xf numFmtId="169" fontId="1" fillId="5" borderId="30" xfId="0" applyNumberFormat="1" applyFont="1" applyFill="1" applyBorder="1" applyAlignment="1" applyProtection="1">
      <alignment horizontal="right" vertical="center"/>
    </xf>
    <xf numFmtId="171" fontId="1" fillId="5" borderId="24" xfId="0" applyNumberFormat="1" applyFont="1" applyFill="1" applyBorder="1" applyAlignment="1" applyProtection="1">
      <alignment horizontal="right" vertical="center"/>
    </xf>
    <xf numFmtId="0" fontId="1" fillId="5" borderId="24" xfId="0" applyNumberFormat="1" applyFont="1" applyFill="1" applyBorder="1" applyAlignment="1" applyProtection="1">
      <alignment horizontal="center" vertical="center"/>
    </xf>
    <xf numFmtId="171" fontId="1" fillId="5" borderId="31" xfId="0" applyNumberFormat="1" applyFont="1" applyFill="1" applyBorder="1" applyAlignment="1" applyProtection="1">
      <alignment horizontal="left" vertical="center"/>
    </xf>
    <xf numFmtId="1" fontId="1" fillId="5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14" fontId="5" fillId="0" borderId="1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14" fontId="5" fillId="5" borderId="1" xfId="0" applyNumberFormat="1" applyFont="1" applyFill="1" applyBorder="1" applyAlignment="1" applyProtection="1">
      <alignment horizontal="center" vertical="center"/>
    </xf>
    <xf numFmtId="20" fontId="5" fillId="5" borderId="1" xfId="0" applyNumberFormat="1" applyFont="1" applyFill="1" applyBorder="1" applyAlignment="1" applyProtection="1">
      <alignment horizontal="center" vertical="center"/>
    </xf>
    <xf numFmtId="164" fontId="4" fillId="3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165" fontId="6" fillId="0" borderId="33" xfId="0" applyNumberFormat="1" applyFont="1" applyBorder="1" applyAlignment="1" applyProtection="1">
      <alignment horizontal="center" vertical="center"/>
    </xf>
    <xf numFmtId="0" fontId="6" fillId="0" borderId="33" xfId="0" applyNumberFormat="1" applyFont="1" applyBorder="1" applyAlignment="1" applyProtection="1">
      <alignment horizontal="center" vertical="center"/>
    </xf>
    <xf numFmtId="167" fontId="6" fillId="0" borderId="33" xfId="0" applyNumberFormat="1" applyFont="1" applyBorder="1" applyAlignment="1" applyProtection="1">
      <alignment horizontal="right" vertical="center"/>
    </xf>
    <xf numFmtId="167" fontId="3" fillId="0" borderId="33" xfId="0" applyNumberFormat="1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167" fontId="6" fillId="0" borderId="33" xfId="0" applyNumberFormat="1" applyFont="1" applyBorder="1" applyAlignment="1" applyProtection="1">
      <alignment horizontal="center" vertical="center"/>
    </xf>
    <xf numFmtId="20" fontId="6" fillId="0" borderId="33" xfId="0" applyNumberFormat="1" applyFont="1" applyBorder="1" applyAlignment="1" applyProtection="1">
      <alignment vertical="center"/>
    </xf>
    <xf numFmtId="169" fontId="3" fillId="0" borderId="34" xfId="0" applyNumberFormat="1" applyFont="1" applyBorder="1" applyAlignment="1" applyProtection="1">
      <alignment horizontal="centerContinuous" vertical="center"/>
    </xf>
    <xf numFmtId="167" fontId="3" fillId="0" borderId="35" xfId="0" applyNumberFormat="1" applyFont="1" applyBorder="1" applyAlignment="1" applyProtection="1">
      <alignment horizontal="centerContinuous" vertical="center"/>
    </xf>
    <xf numFmtId="167" fontId="3" fillId="0" borderId="36" xfId="0" applyNumberFormat="1" applyFont="1" applyBorder="1" applyAlignment="1" applyProtection="1">
      <alignment horizontal="centerContinuous" vertical="center"/>
    </xf>
    <xf numFmtId="0" fontId="6" fillId="0" borderId="21" xfId="0" applyFont="1" applyBorder="1" applyAlignment="1" applyProtection="1">
      <alignment horizontal="center" vertical="center"/>
    </xf>
    <xf numFmtId="165" fontId="6" fillId="0" borderId="21" xfId="0" applyNumberFormat="1" applyFont="1" applyBorder="1" applyAlignment="1" applyProtection="1">
      <alignment horizontal="center" vertical="center"/>
    </xf>
    <xf numFmtId="0" fontId="6" fillId="0" borderId="21" xfId="0" applyNumberFormat="1" applyFont="1" applyBorder="1" applyAlignment="1" applyProtection="1">
      <alignment horizontal="center" vertical="center"/>
    </xf>
    <xf numFmtId="168" fontId="6" fillId="0" borderId="21" xfId="0" applyNumberFormat="1" applyFont="1" applyBorder="1" applyAlignment="1" applyProtection="1">
      <alignment horizontal="right" vertical="center"/>
    </xf>
    <xf numFmtId="167" fontId="6" fillId="0" borderId="21" xfId="0" applyNumberFormat="1" applyFont="1" applyBorder="1" applyAlignment="1" applyProtection="1">
      <alignment horizontal="center" vertical="center"/>
    </xf>
    <xf numFmtId="164" fontId="6" fillId="0" borderId="21" xfId="0" applyNumberFormat="1" applyFont="1" applyBorder="1" applyAlignment="1" applyProtection="1">
      <alignment horizontal="center" vertical="center"/>
    </xf>
    <xf numFmtId="20" fontId="6" fillId="0" borderId="21" xfId="0" applyNumberFormat="1" applyFont="1" applyBorder="1" applyAlignment="1" applyProtection="1">
      <alignment vertical="center"/>
    </xf>
    <xf numFmtId="169" fontId="3" fillId="0" borderId="19" xfId="0" applyNumberFormat="1" applyFont="1" applyBorder="1" applyAlignment="1" applyProtection="1">
      <alignment horizontal="right" vertical="center"/>
    </xf>
    <xf numFmtId="171" fontId="3" fillId="0" borderId="8" xfId="0" applyNumberFormat="1" applyFont="1" applyBorder="1" applyAlignment="1" applyProtection="1">
      <alignment horizontal="right" vertical="center"/>
    </xf>
    <xf numFmtId="168" fontId="3" fillId="0" borderId="8" xfId="0" applyNumberFormat="1" applyFont="1" applyBorder="1" applyAlignment="1" applyProtection="1">
      <alignment horizontal="center" vertical="center"/>
    </xf>
    <xf numFmtId="171" fontId="3" fillId="0" borderId="20" xfId="0" applyNumberFormat="1" applyFont="1" applyBorder="1" applyAlignment="1" applyProtection="1">
      <alignment horizontal="left" vertical="center"/>
    </xf>
    <xf numFmtId="0" fontId="1" fillId="8" borderId="1" xfId="0" applyNumberFormat="1" applyFont="1" applyFill="1" applyBorder="1" applyAlignment="1" applyProtection="1">
      <alignment horizontal="center" vertical="center"/>
      <protection locked="0"/>
    </xf>
    <xf numFmtId="0" fontId="5" fillId="8" borderId="1" xfId="0" applyNumberFormat="1" applyFont="1" applyFill="1" applyBorder="1" applyAlignment="1" applyProtection="1">
      <alignment horizontal="center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9" borderId="0" xfId="0" applyNumberFormat="1" applyFont="1" applyFill="1" applyBorder="1" applyAlignment="1" applyProtection="1">
      <alignment horizontal="center" vertical="center"/>
    </xf>
    <xf numFmtId="166" fontId="25" fillId="9" borderId="0" xfId="0" applyNumberFormat="1" applyFont="1" applyFill="1" applyAlignment="1" applyProtection="1">
      <alignment horizontal="left" vertical="center"/>
    </xf>
    <xf numFmtId="20" fontId="25" fillId="9" borderId="0" xfId="0" applyNumberFormat="1" applyFont="1" applyFill="1" applyAlignment="1" applyProtection="1">
      <alignment vertical="center"/>
    </xf>
    <xf numFmtId="164" fontId="1" fillId="3" borderId="1" xfId="0" applyNumberFormat="1" applyFont="1" applyFill="1" applyBorder="1" applyAlignment="1" applyProtection="1">
      <alignment horizontal="centerContinuous" vertical="center"/>
      <protection locked="0"/>
    </xf>
    <xf numFmtId="0" fontId="41" fillId="0" borderId="0" xfId="0" applyFont="1" applyFill="1" applyBorder="1" applyAlignment="1" applyProtection="1">
      <alignment horizontal="center" vertical="center"/>
    </xf>
    <xf numFmtId="0" fontId="44" fillId="0" borderId="0" xfId="0" applyFont="1" applyAlignment="1" applyProtection="1">
      <alignment vertical="center"/>
    </xf>
    <xf numFmtId="0" fontId="45" fillId="6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33" fillId="2" borderId="17" xfId="0" applyFont="1" applyFill="1" applyBorder="1" applyAlignment="1">
      <alignment horizontal="centerContinuous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/>
      <protection hidden="1"/>
    </xf>
    <xf numFmtId="0" fontId="45" fillId="0" borderId="0" xfId="0" applyNumberFormat="1" applyFont="1" applyFill="1" applyBorder="1" applyAlignment="1" applyProtection="1">
      <alignment horizontal="right" vertical="center"/>
    </xf>
    <xf numFmtId="0" fontId="2" fillId="10" borderId="37" xfId="0" applyFont="1" applyFill="1" applyBorder="1" applyAlignment="1">
      <alignment horizontal="center" vertical="center"/>
    </xf>
    <xf numFmtId="0" fontId="25" fillId="2" borderId="31" xfId="0" applyFont="1" applyFill="1" applyBorder="1" applyAlignment="1" applyProtection="1">
      <alignment horizontal="left" vertical="center"/>
    </xf>
    <xf numFmtId="0" fontId="25" fillId="2" borderId="30" xfId="0" applyNumberFormat="1" applyFont="1" applyFill="1" applyBorder="1" applyAlignment="1" applyProtection="1">
      <alignment horizontal="center" vertical="center"/>
    </xf>
    <xf numFmtId="166" fontId="25" fillId="2" borderId="24" xfId="0" applyNumberFormat="1" applyFont="1" applyFill="1" applyBorder="1" applyAlignment="1" applyProtection="1">
      <alignment horizontal="left" vertical="center"/>
    </xf>
    <xf numFmtId="20" fontId="24" fillId="2" borderId="24" xfId="0" applyNumberFormat="1" applyFont="1" applyFill="1" applyBorder="1" applyAlignment="1" applyProtection="1">
      <alignment horizontal="left" vertical="center"/>
    </xf>
    <xf numFmtId="20" fontId="24" fillId="2" borderId="31" xfId="0" applyNumberFormat="1" applyFont="1" applyFill="1" applyBorder="1" applyAlignment="1" applyProtection="1">
      <alignment horizontal="left" vertical="center"/>
    </xf>
    <xf numFmtId="2" fontId="24" fillId="2" borderId="24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Alignment="1" applyProtection="1">
      <alignment horizontal="center" vertical="center"/>
    </xf>
    <xf numFmtId="166" fontId="25" fillId="2" borderId="0" xfId="0" applyNumberFormat="1" applyFont="1" applyFill="1" applyAlignment="1" applyProtection="1">
      <alignment horizontal="left" vertical="center"/>
    </xf>
    <xf numFmtId="0" fontId="30" fillId="3" borderId="5" xfId="0" applyNumberFormat="1" applyFont="1" applyFill="1" applyBorder="1" applyAlignment="1" applyProtection="1">
      <alignment horizontal="center" vertical="center"/>
    </xf>
    <xf numFmtId="166" fontId="30" fillId="3" borderId="5" xfId="0" applyNumberFormat="1" applyFont="1" applyFill="1" applyBorder="1" applyAlignment="1" applyProtection="1">
      <alignment horizontal="left" vertical="center"/>
    </xf>
    <xf numFmtId="0" fontId="49" fillId="2" borderId="24" xfId="0" applyNumberFormat="1" applyFont="1" applyFill="1" applyBorder="1" applyAlignment="1" applyProtection="1">
      <alignment horizontal="left" vertical="center"/>
    </xf>
    <xf numFmtId="174" fontId="8" fillId="3" borderId="5" xfId="0" applyNumberFormat="1" applyFont="1" applyFill="1" applyBorder="1" applyAlignment="1" applyProtection="1">
      <alignment horizontal="left" vertical="center"/>
    </xf>
    <xf numFmtId="20" fontId="24" fillId="2" borderId="17" xfId="0" applyNumberFormat="1" applyFont="1" applyFill="1" applyBorder="1" applyAlignment="1" applyProtection="1">
      <alignment vertical="center"/>
    </xf>
    <xf numFmtId="20" fontId="24" fillId="2" borderId="0" xfId="0" applyNumberFormat="1" applyFont="1" applyFill="1" applyBorder="1" applyAlignment="1" applyProtection="1">
      <alignment vertical="center"/>
    </xf>
    <xf numFmtId="0" fontId="24" fillId="2" borderId="0" xfId="0" applyFont="1" applyFill="1" applyBorder="1" applyAlignment="1" applyProtection="1">
      <alignment vertical="center"/>
    </xf>
    <xf numFmtId="166" fontId="24" fillId="2" borderId="5" xfId="0" applyNumberFormat="1" applyFont="1" applyFill="1" applyBorder="1" applyAlignment="1" applyProtection="1">
      <alignment horizontal="left" vertical="center"/>
    </xf>
    <xf numFmtId="0" fontId="24" fillId="2" borderId="5" xfId="0" applyFont="1" applyFill="1" applyBorder="1" applyAlignment="1" applyProtection="1">
      <alignment horizontal="left" vertical="center"/>
    </xf>
    <xf numFmtId="2" fontId="24" fillId="2" borderId="5" xfId="0" applyNumberFormat="1" applyFont="1" applyFill="1" applyBorder="1" applyAlignment="1" applyProtection="1">
      <alignment horizontal="left" vertical="center"/>
    </xf>
    <xf numFmtId="20" fontId="30" fillId="3" borderId="5" xfId="0" applyNumberFormat="1" applyFont="1" applyFill="1" applyBorder="1" applyAlignment="1" applyProtection="1">
      <alignment vertical="center"/>
    </xf>
    <xf numFmtId="0" fontId="30" fillId="3" borderId="5" xfId="0" applyFont="1" applyFill="1" applyBorder="1" applyAlignment="1" applyProtection="1">
      <alignment horizontal="left" vertical="center"/>
    </xf>
    <xf numFmtId="0" fontId="30" fillId="3" borderId="5" xfId="0" applyFont="1" applyFill="1" applyBorder="1" applyAlignment="1" applyProtection="1">
      <alignment vertical="center"/>
    </xf>
    <xf numFmtId="2" fontId="30" fillId="3" borderId="5" xfId="0" applyNumberFormat="1" applyFont="1" applyFill="1" applyBorder="1" applyAlignment="1" applyProtection="1">
      <alignment horizontal="left" vertical="center"/>
    </xf>
    <xf numFmtId="2" fontId="50" fillId="0" borderId="0" xfId="0" applyNumberFormat="1" applyFont="1" applyBorder="1" applyAlignment="1" applyProtection="1">
      <alignment horizontal="right"/>
    </xf>
    <xf numFmtId="0" fontId="11" fillId="0" borderId="0" xfId="0" applyFont="1" applyAlignment="1" applyProtection="1">
      <alignment horizontal="left" vertical="center"/>
      <protection hidden="1"/>
    </xf>
    <xf numFmtId="17" fontId="21" fillId="2" borderId="18" xfId="0" quotePrefix="1" applyNumberFormat="1" applyFont="1" applyFill="1" applyBorder="1" applyAlignment="1">
      <alignment horizontal="centerContinuous" vertical="center"/>
    </xf>
    <xf numFmtId="0" fontId="1" fillId="3" borderId="30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20" fontId="1" fillId="0" borderId="35" xfId="0" applyNumberFormat="1" applyFont="1" applyBorder="1" applyAlignment="1" applyProtection="1">
      <alignment horizontal="left" vertical="center"/>
    </xf>
    <xf numFmtId="20" fontId="1" fillId="0" borderId="8" xfId="0" applyNumberFormat="1" applyFont="1" applyBorder="1" applyAlignment="1" applyProtection="1">
      <alignment horizontal="right" vertical="center"/>
    </xf>
    <xf numFmtId="20" fontId="6" fillId="0" borderId="19" xfId="0" applyNumberFormat="1" applyFont="1" applyBorder="1" applyAlignment="1" applyProtection="1">
      <alignment horizontal="right" vertical="center"/>
    </xf>
    <xf numFmtId="20" fontId="11" fillId="0" borderId="34" xfId="0" applyNumberFormat="1" applyFont="1" applyBorder="1" applyAlignment="1" applyProtection="1">
      <alignment horizontal="right" vertical="center"/>
    </xf>
    <xf numFmtId="167" fontId="53" fillId="0" borderId="12" xfId="0" applyNumberFormat="1" applyFont="1" applyBorder="1" applyAlignment="1" applyProtection="1">
      <alignment horizontal="right" vertical="center"/>
    </xf>
    <xf numFmtId="168" fontId="53" fillId="0" borderId="21" xfId="0" applyNumberFormat="1" applyFont="1" applyBorder="1" applyAlignment="1" applyProtection="1">
      <alignment horizontal="right" vertical="center"/>
    </xf>
    <xf numFmtId="0" fontId="2" fillId="8" borderId="1" xfId="0" applyNumberFormat="1" applyFont="1" applyFill="1" applyBorder="1" applyAlignment="1" applyProtection="1">
      <alignment horizontal="center" vertical="center"/>
      <protection locked="0"/>
    </xf>
    <xf numFmtId="0" fontId="8" fillId="8" borderId="26" xfId="0" applyNumberFormat="1" applyFont="1" applyFill="1" applyBorder="1" applyAlignment="1" applyProtection="1">
      <alignment horizontal="center" vertical="center"/>
      <protection locked="0"/>
    </xf>
    <xf numFmtId="164" fontId="2" fillId="8" borderId="38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166" fontId="24" fillId="0" borderId="0" xfId="0" applyNumberFormat="1" applyFont="1" applyFill="1" applyBorder="1" applyAlignment="1" applyProtection="1">
      <alignment horizontal="left" vertical="center"/>
    </xf>
    <xf numFmtId="20" fontId="24" fillId="0" borderId="0" xfId="0" applyNumberFormat="1" applyFont="1" applyFill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56" fillId="0" borderId="0" xfId="0" applyFont="1" applyBorder="1" applyAlignment="1" applyProtection="1">
      <alignment vertical="center"/>
      <protection locked="0"/>
    </xf>
    <xf numFmtId="0" fontId="56" fillId="0" borderId="0" xfId="0" applyFont="1" applyBorder="1" applyAlignment="1" applyProtection="1">
      <alignment horizontal="left" vertical="center"/>
      <protection locked="0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8" fillId="2" borderId="5" xfId="0" applyFont="1" applyFill="1" applyBorder="1" applyAlignment="1" applyProtection="1">
      <alignment horizontal="left" vertical="center"/>
    </xf>
    <xf numFmtId="0" fontId="58" fillId="3" borderId="5" xfId="0" applyFont="1" applyFill="1" applyBorder="1" applyAlignment="1" applyProtection="1">
      <alignment horizontal="left" vertical="center"/>
    </xf>
    <xf numFmtId="0" fontId="58" fillId="0" borderId="0" xfId="0" applyFont="1" applyFill="1" applyBorder="1" applyAlignment="1" applyProtection="1">
      <alignment horizontal="left" vertical="center"/>
    </xf>
    <xf numFmtId="0" fontId="52" fillId="0" borderId="0" xfId="0" applyFont="1" applyAlignment="1" applyProtection="1"/>
    <xf numFmtId="0" fontId="52" fillId="0" borderId="0" xfId="0" applyFont="1" applyAlignment="1" applyProtection="1">
      <alignment vertical="center"/>
    </xf>
    <xf numFmtId="0" fontId="59" fillId="0" borderId="0" xfId="0" applyFont="1" applyFill="1" applyAlignment="1" applyProtection="1">
      <alignment vertical="center"/>
    </xf>
    <xf numFmtId="0" fontId="52" fillId="0" borderId="0" xfId="0" applyFont="1" applyAlignment="1" applyProtection="1">
      <alignment horizontal="right" vertical="center"/>
    </xf>
    <xf numFmtId="0" fontId="60" fillId="0" borderId="22" xfId="0" applyFont="1" applyFill="1" applyBorder="1" applyAlignment="1" applyProtection="1">
      <alignment horizontal="center" vertical="center"/>
    </xf>
    <xf numFmtId="0" fontId="60" fillId="0" borderId="12" xfId="0" applyFont="1" applyFill="1" applyBorder="1" applyAlignment="1" applyProtection="1">
      <alignment horizontal="center" vertical="center"/>
    </xf>
    <xf numFmtId="0" fontId="60" fillId="0" borderId="21" xfId="0" applyFont="1" applyFill="1" applyBorder="1" applyAlignment="1" applyProtection="1">
      <alignment horizontal="center" vertical="center"/>
    </xf>
    <xf numFmtId="0" fontId="60" fillId="0" borderId="0" xfId="0" applyFont="1" applyFill="1" applyBorder="1" applyAlignment="1" applyProtection="1">
      <alignment horizontal="center" vertical="center"/>
    </xf>
    <xf numFmtId="0" fontId="61" fillId="0" borderId="8" xfId="0" applyFont="1" applyFill="1" applyBorder="1" applyAlignment="1" applyProtection="1">
      <alignment horizontal="center" vertical="center"/>
    </xf>
    <xf numFmtId="0" fontId="52" fillId="0" borderId="1" xfId="0" applyNumberFormat="1" applyFont="1" applyBorder="1" applyAlignment="1" applyProtection="1">
      <alignment horizontal="center" vertical="center"/>
    </xf>
    <xf numFmtId="0" fontId="52" fillId="5" borderId="1" xfId="0" applyNumberFormat="1" applyFont="1" applyFill="1" applyBorder="1" applyAlignment="1" applyProtection="1">
      <alignment horizontal="center" vertical="center"/>
    </xf>
    <xf numFmtId="0" fontId="53" fillId="0" borderId="33" xfId="0" applyNumberFormat="1" applyFont="1" applyBorder="1" applyAlignment="1" applyProtection="1">
      <alignment horizontal="center" vertical="center"/>
    </xf>
    <xf numFmtId="20" fontId="53" fillId="0" borderId="21" xfId="0" applyNumberFormat="1" applyFont="1" applyBorder="1" applyAlignment="1" applyProtection="1">
      <alignment horizontal="center" vertical="center"/>
    </xf>
    <xf numFmtId="0" fontId="58" fillId="2" borderId="0" xfId="0" applyFont="1" applyFill="1" applyBorder="1" applyAlignment="1" applyProtection="1">
      <alignment vertical="center"/>
    </xf>
    <xf numFmtId="0" fontId="58" fillId="3" borderId="5" xfId="0" applyFont="1" applyFill="1" applyBorder="1" applyAlignment="1" applyProtection="1">
      <alignment vertical="center"/>
    </xf>
    <xf numFmtId="0" fontId="58" fillId="9" borderId="0" xfId="0" applyFont="1" applyFill="1" applyAlignment="1" applyProtection="1">
      <alignment vertical="center"/>
    </xf>
    <xf numFmtId="0" fontId="52" fillId="0" borderId="0" xfId="0" applyNumberFormat="1" applyFont="1" applyAlignment="1" applyProtection="1">
      <alignment vertical="center"/>
    </xf>
    <xf numFmtId="2" fontId="52" fillId="0" borderId="0" xfId="0" applyNumberFormat="1" applyFont="1" applyBorder="1" applyAlignment="1" applyProtection="1">
      <alignment horizontal="left" vertical="center"/>
    </xf>
    <xf numFmtId="20" fontId="52" fillId="0" borderId="0" xfId="0" applyNumberFormat="1" applyFont="1" applyAlignment="1" applyProtection="1">
      <alignment horizontal="right" vertical="center"/>
    </xf>
    <xf numFmtId="2" fontId="58" fillId="2" borderId="0" xfId="0" applyNumberFormat="1" applyFont="1" applyFill="1" applyBorder="1" applyAlignment="1" applyProtection="1">
      <alignment vertical="center"/>
    </xf>
    <xf numFmtId="2" fontId="58" fillId="3" borderId="5" xfId="0" applyNumberFormat="1" applyFont="1" applyFill="1" applyBorder="1" applyAlignment="1" applyProtection="1">
      <alignment vertical="center"/>
    </xf>
    <xf numFmtId="2" fontId="52" fillId="0" borderId="0" xfId="0" applyNumberFormat="1" applyFont="1" applyAlignment="1" applyProtection="1">
      <alignment vertical="center"/>
    </xf>
    <xf numFmtId="2" fontId="52" fillId="0" borderId="0" xfId="0" applyNumberFormat="1" applyFont="1" applyBorder="1" applyAlignment="1" applyProtection="1">
      <alignment vertical="center"/>
    </xf>
    <xf numFmtId="2" fontId="58" fillId="2" borderId="24" xfId="0" applyNumberFormat="1" applyFont="1" applyFill="1" applyBorder="1" applyAlignment="1" applyProtection="1">
      <alignment horizontal="left" vertical="center"/>
    </xf>
    <xf numFmtId="2" fontId="58" fillId="2" borderId="5" xfId="0" applyNumberFormat="1" applyFont="1" applyFill="1" applyBorder="1" applyAlignment="1" applyProtection="1">
      <alignment horizontal="left" vertical="center"/>
    </xf>
    <xf numFmtId="2" fontId="58" fillId="3" borderId="5" xfId="0" applyNumberFormat="1" applyFont="1" applyFill="1" applyBorder="1" applyAlignment="1" applyProtection="1">
      <alignment horizontal="left" vertical="center"/>
    </xf>
    <xf numFmtId="14" fontId="52" fillId="0" borderId="0" xfId="0" applyNumberFormat="1" applyFont="1" applyAlignment="1" applyProtection="1">
      <alignment vertical="center"/>
    </xf>
    <xf numFmtId="2" fontId="65" fillId="0" borderId="0" xfId="0" applyNumberFormat="1" applyFont="1" applyBorder="1" applyAlignment="1" applyProtection="1">
      <alignment horizontal="right"/>
    </xf>
    <xf numFmtId="2" fontId="66" fillId="0" borderId="0" xfId="0" applyNumberFormat="1" applyFont="1" applyBorder="1" applyAlignment="1" applyProtection="1">
      <alignment horizontal="right" vertical="center"/>
    </xf>
    <xf numFmtId="0" fontId="59" fillId="0" borderId="0" xfId="0" applyFont="1" applyAlignment="1" applyProtection="1">
      <alignment vertical="center"/>
    </xf>
    <xf numFmtId="0" fontId="59" fillId="0" borderId="0" xfId="0" applyFont="1" applyBorder="1" applyAlignment="1" applyProtection="1">
      <alignment vertical="center"/>
    </xf>
    <xf numFmtId="2" fontId="67" fillId="0" borderId="0" xfId="0" applyNumberFormat="1" applyFont="1" applyBorder="1" applyAlignment="1" applyProtection="1">
      <alignment horizontal="right" vertical="center"/>
    </xf>
    <xf numFmtId="0" fontId="67" fillId="0" borderId="0" xfId="0" applyFont="1" applyBorder="1" applyAlignment="1" applyProtection="1">
      <alignment horizontal="right" vertical="center"/>
    </xf>
    <xf numFmtId="20" fontId="58" fillId="2" borderId="0" xfId="0" applyNumberFormat="1" applyFont="1" applyFill="1" applyBorder="1" applyAlignment="1" applyProtection="1">
      <alignment vertical="center"/>
    </xf>
    <xf numFmtId="20" fontId="58" fillId="3" borderId="5" xfId="0" applyNumberFormat="1" applyFont="1" applyFill="1" applyBorder="1" applyAlignment="1" applyProtection="1">
      <alignment vertical="center"/>
    </xf>
    <xf numFmtId="20" fontId="58" fillId="9" borderId="0" xfId="0" applyNumberFormat="1" applyFont="1" applyFill="1" applyAlignment="1" applyProtection="1">
      <alignment vertical="center"/>
    </xf>
    <xf numFmtId="20" fontId="58" fillId="9" borderId="0" xfId="0" applyNumberFormat="1" applyFont="1" applyFill="1" applyBorder="1" applyAlignment="1" applyProtection="1">
      <alignment vertical="center"/>
    </xf>
    <xf numFmtId="20" fontId="52" fillId="0" borderId="0" xfId="0" applyNumberFormat="1" applyFont="1" applyFill="1" applyBorder="1" applyAlignment="1" applyProtection="1"/>
    <xf numFmtId="20" fontId="52" fillId="0" borderId="0" xfId="0" applyNumberFormat="1" applyFont="1" applyAlignment="1" applyProtection="1">
      <alignment vertical="center"/>
    </xf>
    <xf numFmtId="20" fontId="52" fillId="0" borderId="0" xfId="0" applyNumberFormat="1" applyFont="1" applyBorder="1" applyAlignment="1" applyProtection="1">
      <alignment vertical="center"/>
    </xf>
    <xf numFmtId="20" fontId="52" fillId="0" borderId="0" xfId="0" applyNumberFormat="1" applyFont="1" applyAlignment="1" applyProtection="1">
      <alignment vertical="center"/>
      <protection hidden="1"/>
    </xf>
    <xf numFmtId="20" fontId="52" fillId="0" borderId="0" xfId="0" applyNumberFormat="1" applyFont="1" applyBorder="1" applyAlignment="1" applyProtection="1">
      <alignment vertical="center"/>
      <protection hidden="1"/>
    </xf>
    <xf numFmtId="0" fontId="24" fillId="0" borderId="0" xfId="0" applyFont="1" applyFill="1" applyAlignment="1" applyProtection="1"/>
    <xf numFmtId="0" fontId="60" fillId="10" borderId="22" xfId="0" applyFont="1" applyFill="1" applyBorder="1" applyAlignment="1" applyProtection="1">
      <alignment horizontal="center" vertical="center"/>
    </xf>
    <xf numFmtId="0" fontId="60" fillId="10" borderId="12" xfId="0" applyFont="1" applyFill="1" applyBorder="1" applyAlignment="1" applyProtection="1">
      <alignment horizontal="center" vertical="center"/>
    </xf>
    <xf numFmtId="0" fontId="60" fillId="10" borderId="21" xfId="0" applyFont="1" applyFill="1" applyBorder="1" applyAlignment="1" applyProtection="1">
      <alignment horizontal="center" vertical="center"/>
    </xf>
    <xf numFmtId="0" fontId="52" fillId="10" borderId="0" xfId="0" applyFont="1" applyFill="1" applyBorder="1" applyAlignment="1" applyProtection="1">
      <alignment horizontal="center" vertical="center"/>
    </xf>
    <xf numFmtId="0" fontId="52" fillId="10" borderId="8" xfId="0" applyNumberFormat="1" applyFont="1" applyFill="1" applyBorder="1" applyAlignment="1" applyProtection="1">
      <alignment horizontal="center" vertical="center"/>
    </xf>
    <xf numFmtId="20" fontId="52" fillId="10" borderId="1" xfId="0" applyNumberFormat="1" applyFont="1" applyFill="1" applyBorder="1" applyAlignment="1" applyProtection="1">
      <alignment horizontal="center" vertical="center"/>
    </xf>
    <xf numFmtId="0" fontId="60" fillId="10" borderId="23" xfId="0" applyFont="1" applyFill="1" applyBorder="1" applyAlignment="1" applyProtection="1">
      <alignment horizontal="center" vertical="center"/>
    </xf>
    <xf numFmtId="0" fontId="60" fillId="11" borderId="1" xfId="0" applyFont="1" applyFill="1" applyBorder="1" applyAlignment="1" applyProtection="1">
      <alignment horizontal="center" vertical="center"/>
    </xf>
    <xf numFmtId="0" fontId="53" fillId="10" borderId="8" xfId="0" applyFont="1" applyFill="1" applyBorder="1" applyAlignment="1" applyProtection="1">
      <alignment horizontal="center" vertical="center"/>
    </xf>
    <xf numFmtId="2" fontId="52" fillId="10" borderId="1" xfId="0" applyNumberFormat="1" applyFont="1" applyFill="1" applyBorder="1" applyAlignment="1" applyProtection="1">
      <alignment horizontal="center" vertical="center"/>
    </xf>
    <xf numFmtId="2" fontId="64" fillId="10" borderId="33" xfId="0" applyNumberFormat="1" applyFont="1" applyFill="1" applyBorder="1" applyAlignment="1" applyProtection="1">
      <alignment vertical="center"/>
    </xf>
    <xf numFmtId="2" fontId="64" fillId="10" borderId="21" xfId="0" applyNumberFormat="1" applyFont="1" applyFill="1" applyBorder="1" applyAlignment="1" applyProtection="1">
      <alignment vertical="center"/>
    </xf>
    <xf numFmtId="0" fontId="52" fillId="10" borderId="21" xfId="0" applyFont="1" applyFill="1" applyBorder="1" applyAlignment="1" applyProtection="1">
      <alignment horizontal="center" vertical="center"/>
    </xf>
    <xf numFmtId="0" fontId="60" fillId="11" borderId="30" xfId="0" applyFont="1" applyFill="1" applyBorder="1" applyAlignment="1" applyProtection="1">
      <alignment horizontal="center" vertical="center"/>
    </xf>
    <xf numFmtId="2" fontId="60" fillId="10" borderId="22" xfId="0" applyNumberFormat="1" applyFont="1" applyFill="1" applyBorder="1" applyAlignment="1" applyProtection="1">
      <alignment horizontal="center" vertical="center"/>
    </xf>
    <xf numFmtId="2" fontId="60" fillId="10" borderId="12" xfId="0" applyNumberFormat="1" applyFont="1" applyFill="1" applyBorder="1" applyAlignment="1" applyProtection="1">
      <alignment horizontal="center" vertical="center"/>
    </xf>
    <xf numFmtId="169" fontId="52" fillId="10" borderId="1" xfId="0" applyNumberFormat="1" applyFont="1" applyFill="1" applyBorder="1" applyAlignment="1" applyProtection="1">
      <alignment horizontal="right" vertical="center"/>
    </xf>
    <xf numFmtId="2" fontId="60" fillId="10" borderId="22" xfId="0" applyNumberFormat="1" applyFont="1" applyFill="1" applyBorder="1" applyAlignment="1" applyProtection="1">
      <alignment horizontal="centerContinuous" vertical="center"/>
    </xf>
    <xf numFmtId="2" fontId="60" fillId="10" borderId="5" xfId="0" applyNumberFormat="1" applyFont="1" applyFill="1" applyBorder="1" applyAlignment="1" applyProtection="1">
      <alignment horizontal="centerContinuous" vertical="center"/>
    </xf>
    <xf numFmtId="2" fontId="60" fillId="10" borderId="23" xfId="0" applyNumberFormat="1" applyFont="1" applyFill="1" applyBorder="1" applyAlignment="1" applyProtection="1">
      <alignment horizontal="centerContinuous" vertical="center"/>
    </xf>
    <xf numFmtId="2" fontId="60" fillId="10" borderId="12" xfId="0" applyNumberFormat="1" applyFont="1" applyFill="1" applyBorder="1" applyAlignment="1" applyProtection="1">
      <alignment horizontal="centerContinuous" vertical="center"/>
    </xf>
    <xf numFmtId="2" fontId="60" fillId="10" borderId="0" xfId="0" applyNumberFormat="1" applyFont="1" applyFill="1" applyBorder="1" applyAlignment="1" applyProtection="1">
      <alignment horizontal="centerContinuous" vertical="center"/>
    </xf>
    <xf numFmtId="2" fontId="60" fillId="10" borderId="18" xfId="0" applyNumberFormat="1" applyFont="1" applyFill="1" applyBorder="1" applyAlignment="1" applyProtection="1">
      <alignment horizontal="centerContinuous" vertical="center"/>
    </xf>
    <xf numFmtId="2" fontId="52" fillId="10" borderId="26" xfId="0" quotePrefix="1" applyNumberFormat="1" applyFont="1" applyFill="1" applyBorder="1" applyAlignment="1" applyProtection="1">
      <alignment horizontal="right" vertical="center"/>
    </xf>
    <xf numFmtId="2" fontId="52" fillId="10" borderId="27" xfId="0" applyNumberFormat="1" applyFont="1" applyFill="1" applyBorder="1" applyAlignment="1" applyProtection="1">
      <alignment horizontal="right" vertical="center"/>
    </xf>
    <xf numFmtId="2" fontId="52" fillId="10" borderId="27" xfId="0" applyNumberFormat="1" applyFont="1" applyFill="1" applyBorder="1" applyAlignment="1" applyProtection="1">
      <alignment horizontal="center" vertical="center"/>
    </xf>
    <xf numFmtId="2" fontId="52" fillId="10" borderId="28" xfId="0" applyNumberFormat="1" applyFont="1" applyFill="1" applyBorder="1" applyAlignment="1" applyProtection="1">
      <alignment horizontal="left" vertical="center"/>
    </xf>
    <xf numFmtId="169" fontId="52" fillId="10" borderId="30" xfId="0" applyNumberFormat="1" applyFont="1" applyFill="1" applyBorder="1" applyAlignment="1" applyProtection="1">
      <alignment horizontal="right" vertical="center"/>
    </xf>
    <xf numFmtId="171" fontId="52" fillId="10" borderId="24" xfId="0" applyNumberFormat="1" applyFont="1" applyFill="1" applyBorder="1" applyAlignment="1" applyProtection="1">
      <alignment horizontal="right" vertical="center"/>
    </xf>
    <xf numFmtId="0" fontId="52" fillId="10" borderId="24" xfId="0" applyNumberFormat="1" applyFont="1" applyFill="1" applyBorder="1" applyAlignment="1" applyProtection="1">
      <alignment horizontal="center" vertical="center"/>
    </xf>
    <xf numFmtId="171" fontId="52" fillId="10" borderId="31" xfId="0" applyNumberFormat="1" applyFont="1" applyFill="1" applyBorder="1" applyAlignment="1" applyProtection="1">
      <alignment horizontal="left" vertical="center"/>
    </xf>
    <xf numFmtId="169" fontId="52" fillId="10" borderId="21" xfId="0" applyNumberFormat="1" applyFont="1" applyFill="1" applyBorder="1" applyAlignment="1" applyProtection="1">
      <alignment horizontal="right" vertical="center"/>
    </xf>
    <xf numFmtId="169" fontId="52" fillId="10" borderId="19" xfId="0" applyNumberFormat="1" applyFont="1" applyFill="1" applyBorder="1" applyAlignment="1" applyProtection="1">
      <alignment horizontal="right" vertical="center"/>
    </xf>
    <xf numFmtId="171" fontId="52" fillId="10" borderId="20" xfId="0" applyNumberFormat="1" applyFont="1" applyFill="1" applyBorder="1" applyAlignment="1" applyProtection="1">
      <alignment horizontal="left" vertical="center"/>
    </xf>
    <xf numFmtId="171" fontId="52" fillId="10" borderId="8" xfId="0" applyNumberFormat="1" applyFont="1" applyFill="1" applyBorder="1" applyAlignment="1" applyProtection="1">
      <alignment horizontal="right" vertical="center"/>
    </xf>
    <xf numFmtId="0" fontId="52" fillId="10" borderId="0" xfId="0" applyFont="1" applyFill="1" applyBorder="1" applyAlignment="1" applyProtection="1">
      <alignment horizontal="left" vertical="center"/>
    </xf>
    <xf numFmtId="20" fontId="52" fillId="10" borderId="0" xfId="0" applyNumberFormat="1" applyFont="1" applyFill="1" applyBorder="1" applyAlignment="1" applyProtection="1">
      <alignment vertical="center"/>
    </xf>
    <xf numFmtId="20" fontId="52" fillId="10" borderId="0" xfId="0" applyNumberFormat="1" applyFont="1" applyFill="1" applyAlignment="1" applyProtection="1">
      <alignment vertical="center"/>
    </xf>
    <xf numFmtId="166" fontId="52" fillId="10" borderId="4" xfId="0" applyNumberFormat="1" applyFont="1" applyFill="1" applyBorder="1" applyAlignment="1" applyProtection="1">
      <alignment horizontal="center" vertical="center"/>
    </xf>
    <xf numFmtId="166" fontId="52" fillId="10" borderId="39" xfId="0" applyNumberFormat="1" applyFont="1" applyFill="1" applyBorder="1" applyAlignment="1" applyProtection="1">
      <alignment horizontal="center" vertical="center"/>
    </xf>
    <xf numFmtId="20" fontId="52" fillId="10" borderId="40" xfId="0" applyNumberFormat="1" applyFont="1" applyFill="1" applyBorder="1" applyAlignment="1" applyProtection="1">
      <alignment horizontal="center" vertical="center"/>
    </xf>
    <xf numFmtId="20" fontId="52" fillId="10" borderId="40" xfId="0" applyNumberFormat="1" applyFont="1" applyFill="1" applyBorder="1" applyAlignment="1" applyProtection="1">
      <alignment vertical="center"/>
    </xf>
    <xf numFmtId="20" fontId="52" fillId="10" borderId="41" xfId="0" applyNumberFormat="1" applyFont="1" applyFill="1" applyBorder="1" applyAlignment="1" applyProtection="1">
      <alignment vertical="center"/>
    </xf>
    <xf numFmtId="20" fontId="52" fillId="10" borderId="9" xfId="0" applyNumberFormat="1" applyFont="1" applyFill="1" applyBorder="1" applyAlignment="1" applyProtection="1">
      <alignment horizontal="center" vertical="center"/>
    </xf>
    <xf numFmtId="20" fontId="52" fillId="10" borderId="42" xfId="0" applyNumberFormat="1" applyFont="1" applyFill="1" applyBorder="1" applyAlignment="1" applyProtection="1">
      <alignment vertical="center"/>
    </xf>
    <xf numFmtId="20" fontId="52" fillId="10" borderId="43" xfId="0" applyNumberFormat="1" applyFont="1" applyFill="1" applyBorder="1" applyAlignment="1" applyProtection="1">
      <alignment vertical="center"/>
    </xf>
    <xf numFmtId="20" fontId="52" fillId="10" borderId="12" xfId="0" applyNumberFormat="1" applyFont="1" applyFill="1" applyBorder="1" applyAlignment="1" applyProtection="1">
      <alignment horizontal="center" vertical="center"/>
    </xf>
    <xf numFmtId="20" fontId="52" fillId="10" borderId="0" xfId="0" applyNumberFormat="1" applyFont="1" applyFill="1" applyBorder="1" applyAlignment="1" applyProtection="1">
      <alignment horizontal="center" vertical="center"/>
    </xf>
    <xf numFmtId="0" fontId="52" fillId="10" borderId="0" xfId="0" applyFont="1" applyFill="1" applyAlignment="1" applyProtection="1">
      <alignment vertical="center"/>
    </xf>
    <xf numFmtId="20" fontId="52" fillId="10" borderId="21" xfId="0" applyNumberFormat="1" applyFont="1" applyFill="1" applyBorder="1" applyAlignment="1" applyProtection="1">
      <alignment horizontal="center" vertical="center"/>
    </xf>
    <xf numFmtId="0" fontId="52" fillId="10" borderId="19" xfId="0" applyFont="1" applyFill="1" applyBorder="1" applyAlignment="1" applyProtection="1">
      <alignment vertical="center"/>
    </xf>
    <xf numFmtId="0" fontId="52" fillId="10" borderId="8" xfId="0" applyFont="1" applyFill="1" applyBorder="1" applyAlignment="1" applyProtection="1">
      <alignment vertical="center"/>
    </xf>
    <xf numFmtId="0" fontId="52" fillId="10" borderId="20" xfId="0" applyFont="1" applyFill="1" applyBorder="1" applyAlignment="1" applyProtection="1">
      <alignment vertical="center"/>
    </xf>
    <xf numFmtId="166" fontId="52" fillId="10" borderId="0" xfId="0" applyNumberFormat="1" applyFont="1" applyFill="1" applyAlignment="1" applyProtection="1">
      <alignment horizontal="center" vertical="center"/>
    </xf>
    <xf numFmtId="0" fontId="53" fillId="10" borderId="5" xfId="0" applyFont="1" applyFill="1" applyBorder="1" applyAlignment="1" applyProtection="1">
      <alignment horizontal="centerContinuous" vertical="center"/>
    </xf>
    <xf numFmtId="0" fontId="60" fillId="10" borderId="24" xfId="0" applyFont="1" applyFill="1" applyBorder="1" applyAlignment="1" applyProtection="1">
      <alignment horizontal="centerContinuous" vertical="center"/>
    </xf>
    <xf numFmtId="0" fontId="60" fillId="10" borderId="22" xfId="0" applyFont="1" applyFill="1" applyBorder="1" applyAlignment="1" applyProtection="1">
      <alignment horizontal="centerContinuous" vertical="center"/>
    </xf>
    <xf numFmtId="0" fontId="60" fillId="10" borderId="23" xfId="0" applyFont="1" applyFill="1" applyBorder="1" applyAlignment="1" applyProtection="1">
      <alignment horizontal="centerContinuous" vertical="center"/>
    </xf>
    <xf numFmtId="0" fontId="60" fillId="10" borderId="25" xfId="0" applyFont="1" applyFill="1" applyBorder="1" applyAlignment="1" applyProtection="1">
      <alignment horizontal="center" vertical="center"/>
    </xf>
    <xf numFmtId="0" fontId="60" fillId="10" borderId="20" xfId="0" applyFont="1" applyFill="1" applyBorder="1" applyAlignment="1" applyProtection="1">
      <alignment horizontal="center" vertical="center"/>
    </xf>
    <xf numFmtId="0" fontId="69" fillId="10" borderId="0" xfId="0" applyFont="1" applyFill="1" applyBorder="1" applyAlignment="1" applyProtection="1">
      <alignment horizontal="center" vertical="center"/>
    </xf>
    <xf numFmtId="0" fontId="69" fillId="10" borderId="0" xfId="0" applyFont="1" applyFill="1" applyBorder="1" applyAlignment="1" applyProtection="1">
      <alignment horizontal="centerContinuous" vertical="center"/>
    </xf>
    <xf numFmtId="20" fontId="70" fillId="10" borderId="8" xfId="0" applyNumberFormat="1" applyFont="1" applyFill="1" applyBorder="1" applyAlignment="1" applyProtection="1">
      <alignment horizontal="center" vertical="center"/>
    </xf>
    <xf numFmtId="0" fontId="69" fillId="10" borderId="8" xfId="0" applyFont="1" applyFill="1" applyBorder="1" applyAlignment="1" applyProtection="1">
      <alignment horizontal="centerContinuous" vertical="center"/>
    </xf>
    <xf numFmtId="20" fontId="69" fillId="10" borderId="8" xfId="0" applyNumberFormat="1" applyFont="1" applyFill="1" applyBorder="1" applyAlignment="1" applyProtection="1">
      <alignment horizontal="center" vertical="center"/>
    </xf>
    <xf numFmtId="20" fontId="52" fillId="10" borderId="29" xfId="0" applyNumberFormat="1" applyFont="1" applyFill="1" applyBorder="1" applyAlignment="1" applyProtection="1">
      <alignment horizontal="right" vertical="center"/>
    </xf>
    <xf numFmtId="20" fontId="52" fillId="10" borderId="31" xfId="0" applyNumberFormat="1" applyFont="1" applyFill="1" applyBorder="1" applyAlignment="1" applyProtection="1">
      <alignment horizontal="right" vertical="center"/>
    </xf>
    <xf numFmtId="0" fontId="0" fillId="10" borderId="22" xfId="0" applyNumberFormat="1" applyFill="1" applyBorder="1" applyAlignment="1" applyProtection="1">
      <alignment horizontal="center" vertical="center"/>
    </xf>
    <xf numFmtId="0" fontId="7" fillId="10" borderId="22" xfId="0" applyFont="1" applyFill="1" applyBorder="1" applyAlignment="1" applyProtection="1">
      <alignment horizontal="center" vertical="center"/>
    </xf>
    <xf numFmtId="0" fontId="1" fillId="10" borderId="30" xfId="0" applyFont="1" applyFill="1" applyBorder="1" applyAlignment="1">
      <alignment vertical="center"/>
    </xf>
    <xf numFmtId="0" fontId="0" fillId="10" borderId="24" xfId="0" applyFill="1" applyBorder="1" applyAlignment="1">
      <alignment vertical="center"/>
    </xf>
    <xf numFmtId="0" fontId="7" fillId="10" borderId="12" xfId="0" applyNumberFormat="1" applyFont="1" applyFill="1" applyBorder="1" applyAlignment="1" applyProtection="1">
      <alignment horizontal="center" vertical="center"/>
    </xf>
    <xf numFmtId="0" fontId="7" fillId="10" borderId="21" xfId="0" applyFont="1" applyFill="1" applyBorder="1" applyAlignment="1" applyProtection="1">
      <alignment horizontal="center" vertical="center"/>
    </xf>
    <xf numFmtId="0" fontId="7" fillId="10" borderId="12" xfId="0" applyFont="1" applyFill="1" applyBorder="1" applyAlignment="1" applyProtection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0" borderId="21" xfId="0" applyNumberFormat="1" applyFont="1" applyFill="1" applyBorder="1" applyAlignment="1" applyProtection="1">
      <alignment horizontal="center" vertical="center"/>
    </xf>
    <xf numFmtId="0" fontId="7" fillId="11" borderId="22" xfId="0" applyFont="1" applyFill="1" applyBorder="1" applyAlignment="1" applyProtection="1">
      <alignment horizontal="center" vertical="center"/>
    </xf>
    <xf numFmtId="0" fontId="7" fillId="11" borderId="12" xfId="0" applyFont="1" applyFill="1" applyBorder="1" applyAlignment="1" applyProtection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0" fillId="10" borderId="0" xfId="0" applyFont="1" applyFill="1" applyAlignment="1" applyProtection="1">
      <alignment vertical="center"/>
    </xf>
    <xf numFmtId="166" fontId="7" fillId="10" borderId="12" xfId="0" applyNumberFormat="1" applyFont="1" applyFill="1" applyBorder="1" applyAlignment="1" applyProtection="1">
      <alignment horizontal="center" vertical="center"/>
    </xf>
    <xf numFmtId="0" fontId="3" fillId="10" borderId="8" xfId="0" applyNumberFormat="1" applyFont="1" applyFill="1" applyBorder="1" applyAlignment="1" applyProtection="1">
      <alignment horizontal="center" vertical="center"/>
    </xf>
    <xf numFmtId="0" fontId="5" fillId="10" borderId="21" xfId="0" applyFont="1" applyFill="1" applyBorder="1" applyAlignment="1" applyProtection="1">
      <alignment horizontal="center" vertical="center"/>
    </xf>
    <xf numFmtId="0" fontId="1" fillId="10" borderId="1" xfId="0" applyNumberFormat="1" applyFont="1" applyFill="1" applyBorder="1" applyAlignment="1" applyProtection="1">
      <alignment horizontal="center" vertical="center"/>
    </xf>
    <xf numFmtId="2" fontId="1" fillId="10" borderId="1" xfId="0" applyNumberFormat="1" applyFont="1" applyFill="1" applyBorder="1" applyAlignment="1" applyProtection="1">
      <alignment horizontal="center" vertical="center"/>
    </xf>
    <xf numFmtId="0" fontId="1" fillId="10" borderId="31" xfId="0" applyFont="1" applyFill="1" applyBorder="1" applyAlignment="1" applyProtection="1">
      <alignment horizontal="center" vertical="center"/>
      <protection locked="0"/>
    </xf>
    <xf numFmtId="0" fontId="5" fillId="10" borderId="1" xfId="0" applyNumberFormat="1" applyFont="1" applyFill="1" applyBorder="1" applyAlignment="1" applyProtection="1">
      <alignment horizontal="center" vertical="center"/>
    </xf>
    <xf numFmtId="2" fontId="5" fillId="10" borderId="1" xfId="0" applyNumberFormat="1" applyFont="1" applyFill="1" applyBorder="1" applyAlignment="1" applyProtection="1">
      <alignment horizontal="center" vertical="center"/>
    </xf>
    <xf numFmtId="0" fontId="1" fillId="10" borderId="23" xfId="0" applyFont="1" applyFill="1" applyBorder="1" applyAlignment="1" applyProtection="1">
      <alignment horizontal="center" vertical="center"/>
      <protection locked="0"/>
    </xf>
    <xf numFmtId="0" fontId="6" fillId="10" borderId="33" xfId="0" applyNumberFormat="1" applyFont="1" applyFill="1" applyBorder="1" applyAlignment="1" applyProtection="1">
      <alignment horizontal="center" vertical="center"/>
    </xf>
    <xf numFmtId="2" fontId="6" fillId="10" borderId="33" xfId="0" applyNumberFormat="1" applyFont="1" applyFill="1" applyBorder="1" applyAlignment="1" applyProtection="1">
      <alignment horizontal="center" vertical="center"/>
    </xf>
    <xf numFmtId="0" fontId="0" fillId="10" borderId="36" xfId="0" applyFill="1" applyBorder="1" applyAlignment="1">
      <alignment horizontal="left" vertical="center"/>
    </xf>
    <xf numFmtId="0" fontId="6" fillId="10" borderId="21" xfId="0" applyNumberFormat="1" applyFont="1" applyFill="1" applyBorder="1" applyAlignment="1" applyProtection="1">
      <alignment horizontal="center" vertical="center"/>
    </xf>
    <xf numFmtId="0" fontId="0" fillId="10" borderId="20" xfId="0" applyFill="1" applyBorder="1" applyAlignment="1">
      <alignment horizontal="left" vertical="center"/>
    </xf>
    <xf numFmtId="0" fontId="0" fillId="10" borderId="31" xfId="0" applyFill="1" applyBorder="1" applyAlignment="1">
      <alignment vertical="center"/>
    </xf>
    <xf numFmtId="0" fontId="1" fillId="10" borderId="18" xfId="0" applyFont="1" applyFill="1" applyBorder="1" applyAlignment="1">
      <alignment vertical="center"/>
    </xf>
    <xf numFmtId="0" fontId="10" fillId="10" borderId="18" xfId="0" applyFont="1" applyFill="1" applyBorder="1" applyAlignment="1" applyProtection="1">
      <alignment horizontal="left" vertical="center"/>
    </xf>
    <xf numFmtId="0" fontId="10" fillId="10" borderId="20" xfId="0" applyFont="1" applyFill="1" applyBorder="1" applyAlignment="1" applyProtection="1">
      <alignment horizontal="left" vertical="center"/>
    </xf>
    <xf numFmtId="0" fontId="58" fillId="0" borderId="0" xfId="0" applyFont="1" applyFill="1" applyAlignment="1" applyProtection="1"/>
    <xf numFmtId="172" fontId="52" fillId="0" borderId="0" xfId="0" applyNumberFormat="1" applyFont="1" applyBorder="1" applyAlignment="1" applyProtection="1">
      <alignment horizontal="left" vertical="center"/>
    </xf>
    <xf numFmtId="20" fontId="11" fillId="0" borderId="35" xfId="0" applyNumberFormat="1" applyFont="1" applyBorder="1" applyAlignment="1" applyProtection="1">
      <alignment horizontal="right" vertical="center"/>
    </xf>
    <xf numFmtId="20" fontId="6" fillId="0" borderId="8" xfId="0" applyNumberFormat="1" applyFont="1" applyBorder="1" applyAlignment="1" applyProtection="1">
      <alignment horizontal="right" vertical="center"/>
    </xf>
    <xf numFmtId="0" fontId="18" fillId="0" borderId="22" xfId="0" applyFont="1" applyFill="1" applyBorder="1" applyAlignment="1" applyProtection="1">
      <alignment horizontal="center" vertical="center"/>
    </xf>
    <xf numFmtId="0" fontId="52" fillId="10" borderId="21" xfId="0" applyFont="1" applyFill="1" applyBorder="1" applyAlignment="1" applyProtection="1">
      <alignment vertical="center"/>
    </xf>
    <xf numFmtId="0" fontId="71" fillId="10" borderId="22" xfId="0" applyFont="1" applyFill="1" applyBorder="1" applyAlignment="1" applyProtection="1">
      <alignment horizontal="center" vertical="center"/>
    </xf>
    <xf numFmtId="0" fontId="24" fillId="2" borderId="0" xfId="0" applyFont="1" applyFill="1" applyBorder="1" applyAlignment="1" applyProtection="1">
      <alignment horizontal="left" vertical="center"/>
    </xf>
    <xf numFmtId="0" fontId="7" fillId="0" borderId="44" xfId="0" applyFont="1" applyFill="1" applyBorder="1" applyAlignment="1" applyProtection="1">
      <alignment horizontal="center" vertical="center"/>
    </xf>
    <xf numFmtId="0" fontId="60" fillId="10" borderId="44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Continuous" vertical="center"/>
    </xf>
    <xf numFmtId="0" fontId="7" fillId="0" borderId="45" xfId="0" applyFont="1" applyFill="1" applyBorder="1" applyAlignment="1" applyProtection="1">
      <alignment horizontal="centerContinuous" vertical="center"/>
    </xf>
    <xf numFmtId="0" fontId="60" fillId="11" borderId="24" xfId="0" applyFont="1" applyFill="1" applyBorder="1" applyAlignment="1" applyProtection="1">
      <alignment horizontal="center" vertical="center"/>
    </xf>
    <xf numFmtId="169" fontId="64" fillId="0" borderId="33" xfId="0" applyNumberFormat="1" applyFont="1" applyFill="1" applyBorder="1" applyAlignment="1" applyProtection="1">
      <alignment vertical="center"/>
    </xf>
    <xf numFmtId="169" fontId="6" fillId="0" borderId="34" xfId="0" applyNumberFormat="1" applyFont="1" applyFill="1" applyBorder="1" applyAlignment="1" applyProtection="1">
      <alignment vertical="center"/>
    </xf>
    <xf numFmtId="167" fontId="6" fillId="0" borderId="36" xfId="0" applyNumberFormat="1" applyFont="1" applyFill="1" applyBorder="1" applyAlignment="1" applyProtection="1">
      <alignment horizontal="left" vertical="center"/>
    </xf>
    <xf numFmtId="169" fontId="53" fillId="0" borderId="34" xfId="0" applyNumberFormat="1" applyFont="1" applyFill="1" applyBorder="1" applyAlignment="1" applyProtection="1">
      <alignment horizontal="centerContinuous" vertical="center"/>
    </xf>
    <xf numFmtId="167" fontId="53" fillId="0" borderId="35" xfId="0" applyNumberFormat="1" applyFont="1" applyFill="1" applyBorder="1" applyAlignment="1" applyProtection="1">
      <alignment horizontal="centerContinuous" vertical="center"/>
    </xf>
    <xf numFmtId="167" fontId="53" fillId="0" borderId="36" xfId="0" applyNumberFormat="1" applyFont="1" applyFill="1" applyBorder="1" applyAlignment="1" applyProtection="1">
      <alignment horizontal="centerContinuous" vertical="center"/>
    </xf>
    <xf numFmtId="169" fontId="53" fillId="0" borderId="21" xfId="0" applyNumberFormat="1" applyFont="1" applyFill="1" applyBorder="1" applyAlignment="1" applyProtection="1">
      <alignment vertical="center"/>
    </xf>
    <xf numFmtId="169" fontId="6" fillId="0" borderId="19" xfId="0" applyNumberFormat="1" applyFont="1" applyFill="1" applyBorder="1" applyAlignment="1" applyProtection="1">
      <alignment vertical="center"/>
    </xf>
    <xf numFmtId="168" fontId="6" fillId="0" borderId="20" xfId="0" applyNumberFormat="1" applyFont="1" applyFill="1" applyBorder="1" applyAlignment="1" applyProtection="1">
      <alignment horizontal="left" vertical="center"/>
    </xf>
    <xf numFmtId="169" fontId="64" fillId="0" borderId="21" xfId="0" applyNumberFormat="1" applyFont="1" applyFill="1" applyBorder="1" applyAlignment="1" applyProtection="1">
      <alignment vertical="center"/>
    </xf>
    <xf numFmtId="169" fontId="53" fillId="0" borderId="19" xfId="0" applyNumberFormat="1" applyFont="1" applyFill="1" applyBorder="1" applyAlignment="1" applyProtection="1">
      <alignment horizontal="right" vertical="center"/>
    </xf>
    <xf numFmtId="171" fontId="53" fillId="0" borderId="8" xfId="0" applyNumberFormat="1" applyFont="1" applyFill="1" applyBorder="1" applyAlignment="1" applyProtection="1">
      <alignment horizontal="right" vertical="center"/>
    </xf>
    <xf numFmtId="168" fontId="53" fillId="0" borderId="8" xfId="0" applyNumberFormat="1" applyFont="1" applyFill="1" applyBorder="1" applyAlignment="1" applyProtection="1">
      <alignment horizontal="center" vertical="center"/>
    </xf>
    <xf numFmtId="171" fontId="53" fillId="0" borderId="20" xfId="0" applyNumberFormat="1" applyFont="1" applyFill="1" applyBorder="1" applyAlignment="1" applyProtection="1">
      <alignment horizontal="left" vertical="center"/>
    </xf>
    <xf numFmtId="20" fontId="64" fillId="0" borderId="33" xfId="0" applyNumberFormat="1" applyFont="1" applyFill="1" applyBorder="1" applyAlignment="1" applyProtection="1">
      <alignment horizontal="right" vertical="center"/>
    </xf>
    <xf numFmtId="20" fontId="64" fillId="0" borderId="36" xfId="0" applyNumberFormat="1" applyFont="1" applyFill="1" applyBorder="1" applyAlignment="1" applyProtection="1">
      <alignment horizontal="right" vertical="center"/>
    </xf>
    <xf numFmtId="20" fontId="64" fillId="0" borderId="21" xfId="0" applyNumberFormat="1" applyFont="1" applyFill="1" applyBorder="1" applyAlignment="1" applyProtection="1">
      <alignment horizontal="right" vertical="center"/>
    </xf>
    <xf numFmtId="20" fontId="64" fillId="0" borderId="20" xfId="0" applyNumberFormat="1" applyFont="1" applyFill="1" applyBorder="1" applyAlignment="1" applyProtection="1">
      <alignment horizontal="right" vertical="center"/>
    </xf>
    <xf numFmtId="20" fontId="52" fillId="0" borderId="0" xfId="0" applyNumberFormat="1" applyFont="1" applyFill="1" applyAlignment="1" applyProtection="1">
      <alignment vertical="center"/>
      <protection hidden="1"/>
    </xf>
    <xf numFmtId="20" fontId="52" fillId="0" borderId="0" xfId="0" applyNumberFormat="1" applyFont="1" applyFill="1" applyBorder="1" applyAlignment="1" applyProtection="1">
      <alignment vertical="center"/>
      <protection hidden="1"/>
    </xf>
    <xf numFmtId="166" fontId="52" fillId="0" borderId="0" xfId="0" applyNumberFormat="1" applyFont="1" applyFill="1" applyAlignment="1" applyProtection="1">
      <alignment horizontal="center" vertical="center"/>
      <protection hidden="1"/>
    </xf>
    <xf numFmtId="20" fontId="6" fillId="0" borderId="33" xfId="0" applyNumberFormat="1" applyFont="1" applyFill="1" applyBorder="1" applyAlignment="1" applyProtection="1">
      <alignment vertical="center"/>
    </xf>
    <xf numFmtId="20" fontId="64" fillId="0" borderId="33" xfId="0" applyNumberFormat="1" applyFont="1" applyFill="1" applyBorder="1" applyAlignment="1" applyProtection="1">
      <alignment vertical="center"/>
    </xf>
    <xf numFmtId="20" fontId="6" fillId="0" borderId="21" xfId="0" applyNumberFormat="1" applyFont="1" applyFill="1" applyBorder="1" applyAlignment="1" applyProtection="1">
      <alignment vertical="center"/>
    </xf>
    <xf numFmtId="20" fontId="64" fillId="0" borderId="21" xfId="0" applyNumberFormat="1" applyFont="1" applyFill="1" applyBorder="1" applyAlignment="1" applyProtection="1">
      <alignment vertical="center"/>
    </xf>
    <xf numFmtId="20" fontId="1" fillId="0" borderId="35" xfId="0" applyNumberFormat="1" applyFont="1" applyFill="1" applyBorder="1" applyAlignment="1" applyProtection="1">
      <alignment horizontal="center" vertical="center"/>
    </xf>
    <xf numFmtId="20" fontId="1" fillId="0" borderId="8" xfId="0" applyNumberFormat="1" applyFont="1" applyFill="1" applyBorder="1" applyAlignment="1" applyProtection="1">
      <alignment horizontal="center" vertical="center"/>
    </xf>
    <xf numFmtId="20" fontId="1" fillId="0" borderId="5" xfId="0" applyNumberFormat="1" applyFont="1" applyFill="1" applyBorder="1" applyAlignment="1" applyProtection="1">
      <alignment horizontal="center" vertical="center"/>
    </xf>
    <xf numFmtId="2" fontId="52" fillId="0" borderId="35" xfId="0" applyNumberFormat="1" applyFont="1" applyFill="1" applyBorder="1" applyAlignment="1" applyProtection="1">
      <alignment horizontal="center" vertical="center"/>
    </xf>
    <xf numFmtId="2" fontId="52" fillId="0" borderId="8" xfId="0" applyNumberFormat="1" applyFont="1" applyFill="1" applyBorder="1" applyAlignment="1" applyProtection="1">
      <alignment horizontal="center" vertical="center"/>
    </xf>
    <xf numFmtId="2" fontId="52" fillId="0" borderId="5" xfId="0" applyNumberFormat="1" applyFont="1" applyFill="1" applyBorder="1" applyAlignment="1" applyProtection="1">
      <alignment horizontal="center" vertical="center"/>
    </xf>
    <xf numFmtId="20" fontId="1" fillId="0" borderId="36" xfId="0" applyNumberFormat="1" applyFont="1" applyBorder="1" applyAlignment="1" applyProtection="1">
      <alignment horizontal="center" vertical="center"/>
    </xf>
    <xf numFmtId="20" fontId="1" fillId="0" borderId="20" xfId="0" applyNumberFormat="1" applyFont="1" applyBorder="1" applyAlignment="1" applyProtection="1">
      <alignment horizontal="center" vertical="center"/>
    </xf>
    <xf numFmtId="20" fontId="1" fillId="0" borderId="23" xfId="0" applyNumberFormat="1" applyFont="1" applyBorder="1" applyAlignment="1" applyProtection="1">
      <alignment horizontal="center" vertical="center"/>
    </xf>
    <xf numFmtId="165" fontId="6" fillId="0" borderId="35" xfId="0" applyNumberFormat="1" applyFont="1" applyBorder="1" applyAlignment="1" applyProtection="1">
      <alignment vertical="center"/>
    </xf>
    <xf numFmtId="165" fontId="6" fillId="0" borderId="8" xfId="0" applyNumberFormat="1" applyFont="1" applyBorder="1" applyAlignment="1" applyProtection="1">
      <alignment vertical="center"/>
    </xf>
    <xf numFmtId="0" fontId="52" fillId="0" borderId="35" xfId="0" applyNumberFormat="1" applyFont="1" applyFill="1" applyBorder="1" applyAlignment="1" applyProtection="1">
      <alignment horizontal="center" vertical="center"/>
    </xf>
    <xf numFmtId="0" fontId="52" fillId="0" borderId="8" xfId="0" applyNumberFormat="1" applyFont="1" applyFill="1" applyBorder="1" applyAlignment="1" applyProtection="1">
      <alignment horizontal="center" vertical="center"/>
    </xf>
    <xf numFmtId="0" fontId="52" fillId="0" borderId="5" xfId="0" applyNumberFormat="1" applyFont="1" applyFill="1" applyBorder="1" applyAlignment="1" applyProtection="1">
      <alignment horizontal="center" vertical="center"/>
    </xf>
    <xf numFmtId="2" fontId="64" fillId="0" borderId="35" xfId="0" applyNumberFormat="1" applyFont="1" applyFill="1" applyBorder="1" applyAlignment="1" applyProtection="1">
      <alignment vertical="center"/>
    </xf>
    <xf numFmtId="2" fontId="64" fillId="0" borderId="8" xfId="0" applyNumberFormat="1" applyFont="1" applyFill="1" applyBorder="1" applyAlignment="1" applyProtection="1">
      <alignment vertical="center"/>
    </xf>
    <xf numFmtId="0" fontId="7" fillId="0" borderId="21" xfId="0" quotePrefix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7" fillId="0" borderId="46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 applyProtection="1">
      <alignment horizontal="centerContinuous" vertical="center"/>
    </xf>
    <xf numFmtId="0" fontId="60" fillId="10" borderId="19" xfId="0" applyFont="1" applyFill="1" applyBorder="1" applyAlignment="1" applyProtection="1">
      <alignment horizontal="centerContinuous" vertical="center"/>
    </xf>
    <xf numFmtId="0" fontId="60" fillId="10" borderId="20" xfId="0" applyFont="1" applyFill="1" applyBorder="1" applyAlignment="1" applyProtection="1">
      <alignment horizontal="centerContinuous" vertical="center"/>
    </xf>
    <xf numFmtId="0" fontId="52" fillId="10" borderId="44" xfId="0" applyFont="1" applyFill="1" applyBorder="1" applyAlignment="1" applyProtection="1">
      <alignment horizontal="center" vertical="center"/>
    </xf>
    <xf numFmtId="0" fontId="52" fillId="10" borderId="22" xfId="0" applyFont="1" applyFill="1" applyBorder="1" applyAlignment="1" applyProtection="1">
      <alignment horizontal="center" vertical="center"/>
    </xf>
    <xf numFmtId="168" fontId="3" fillId="12" borderId="10" xfId="0" applyNumberFormat="1" applyFont="1" applyFill="1" applyBorder="1" applyAlignment="1" applyProtection="1">
      <alignment horizontal="center" vertical="center"/>
    </xf>
    <xf numFmtId="168" fontId="3" fillId="3" borderId="21" xfId="0" applyNumberFormat="1" applyFont="1" applyFill="1" applyBorder="1" applyAlignment="1" applyProtection="1">
      <alignment horizontal="center" vertical="center"/>
    </xf>
    <xf numFmtId="0" fontId="52" fillId="0" borderId="17" xfId="0" applyFont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/>
    </xf>
    <xf numFmtId="166" fontId="24" fillId="0" borderId="0" xfId="0" applyNumberFormat="1" applyFont="1" applyFill="1" applyBorder="1" applyAlignment="1" applyProtection="1">
      <alignment horizontal="left"/>
    </xf>
    <xf numFmtId="20" fontId="24" fillId="0" borderId="0" xfId="0" applyNumberFormat="1" applyFont="1" applyFill="1" applyAlignment="1" applyProtection="1"/>
    <xf numFmtId="20" fontId="58" fillId="0" borderId="0" xfId="0" applyNumberFormat="1" applyFont="1" applyFill="1" applyAlignment="1" applyProtection="1"/>
    <xf numFmtId="20" fontId="58" fillId="0" borderId="0" xfId="0" applyNumberFormat="1" applyFont="1" applyFill="1" applyBorder="1" applyAlignment="1" applyProtection="1"/>
    <xf numFmtId="0" fontId="44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52" fillId="0" borderId="0" xfId="0" applyFont="1" applyFill="1" applyAlignment="1" applyProtection="1">
      <alignment vertical="center"/>
    </xf>
    <xf numFmtId="0" fontId="51" fillId="0" borderId="10" xfId="0" applyFont="1" applyBorder="1" applyAlignment="1" applyProtection="1">
      <alignment horizontal="right" vertical="center"/>
    </xf>
    <xf numFmtId="0" fontId="51" fillId="0" borderId="5" xfId="0" applyFont="1" applyBorder="1" applyAlignment="1" applyProtection="1">
      <alignment horizontal="right" vertical="center"/>
    </xf>
    <xf numFmtId="0" fontId="52" fillId="0" borderId="5" xfId="0" applyFont="1" applyBorder="1" applyAlignment="1" applyProtection="1">
      <alignment vertical="center"/>
    </xf>
    <xf numFmtId="0" fontId="52" fillId="0" borderId="5" xfId="0" applyFont="1" applyFill="1" applyBorder="1" applyAlignment="1" applyProtection="1">
      <alignment vertical="center"/>
    </xf>
    <xf numFmtId="2" fontId="52" fillId="10" borderId="22" xfId="0" applyNumberFormat="1" applyFont="1" applyFill="1" applyBorder="1" applyAlignment="1" applyProtection="1">
      <alignment vertical="center"/>
    </xf>
    <xf numFmtId="2" fontId="52" fillId="0" borderId="0" xfId="0" applyNumberFormat="1" applyFont="1" applyFill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vertical="center"/>
    </xf>
    <xf numFmtId="2" fontId="1" fillId="0" borderId="0" xfId="0" applyNumberFormat="1" applyFont="1" applyFill="1" applyBorder="1" applyAlignment="1" applyProtection="1">
      <alignment horizontal="left" vertical="center"/>
    </xf>
    <xf numFmtId="2" fontId="52" fillId="0" borderId="0" xfId="0" applyNumberFormat="1" applyFont="1" applyFill="1" applyBorder="1" applyAlignment="1" applyProtection="1">
      <alignment vertical="center"/>
    </xf>
    <xf numFmtId="2" fontId="52" fillId="0" borderId="0" xfId="0" applyNumberFormat="1" applyFont="1" applyFill="1" applyBorder="1" applyAlignment="1" applyProtection="1">
      <alignment horizontal="left" vertical="center"/>
    </xf>
    <xf numFmtId="166" fontId="52" fillId="0" borderId="0" xfId="0" applyNumberFormat="1" applyFont="1" applyAlignment="1" applyProtection="1">
      <alignment horizontal="center" vertical="center"/>
    </xf>
    <xf numFmtId="166" fontId="1" fillId="0" borderId="0" xfId="0" applyNumberFormat="1" applyFont="1" applyFill="1" applyAlignment="1" applyProtection="1">
      <alignment horizontal="center" vertical="center"/>
    </xf>
    <xf numFmtId="0" fontId="52" fillId="0" borderId="19" xfId="0" applyFont="1" applyBorder="1" applyAlignment="1" applyProtection="1">
      <alignment vertical="center"/>
    </xf>
    <xf numFmtId="0" fontId="52" fillId="0" borderId="8" xfId="0" applyFont="1" applyBorder="1" applyAlignment="1" applyProtection="1">
      <alignment vertical="center"/>
    </xf>
    <xf numFmtId="0" fontId="52" fillId="0" borderId="8" xfId="0" applyFont="1" applyBorder="1" applyAlignment="1" applyProtection="1">
      <alignment horizontal="left" vertical="center"/>
    </xf>
    <xf numFmtId="0" fontId="52" fillId="0" borderId="8" xfId="0" applyFont="1" applyFill="1" applyBorder="1" applyAlignment="1" applyProtection="1">
      <alignment vertical="center"/>
    </xf>
    <xf numFmtId="2" fontId="1" fillId="0" borderId="0" xfId="0" applyNumberFormat="1" applyFont="1" applyFill="1" applyAlignment="1" applyProtection="1">
      <alignment vertical="center"/>
    </xf>
    <xf numFmtId="2" fontId="1" fillId="0" borderId="0" xfId="0" applyNumberFormat="1" applyFont="1" applyAlignment="1" applyProtection="1">
      <alignment vertical="center"/>
    </xf>
    <xf numFmtId="0" fontId="30" fillId="2" borderId="5" xfId="0" applyFont="1" applyFill="1" applyBorder="1" applyAlignment="1" applyProtection="1">
      <alignment horizontal="left" vertical="center"/>
    </xf>
    <xf numFmtId="0" fontId="30" fillId="0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/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76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77" fillId="0" borderId="22" xfId="0" applyFont="1" applyFill="1" applyBorder="1" applyAlignment="1" applyProtection="1">
      <alignment horizontal="center" vertical="center"/>
    </xf>
    <xf numFmtId="0" fontId="77" fillId="0" borderId="12" xfId="0" applyFont="1" applyFill="1" applyBorder="1" applyAlignment="1" applyProtection="1">
      <alignment horizontal="center" vertical="center"/>
    </xf>
    <xf numFmtId="0" fontId="77" fillId="0" borderId="21" xfId="0" applyFont="1" applyFill="1" applyBorder="1" applyAlignment="1" applyProtection="1">
      <alignment horizontal="center" vertical="center"/>
    </xf>
    <xf numFmtId="0" fontId="77" fillId="0" borderId="0" xfId="0" applyFont="1" applyFill="1" applyBorder="1" applyAlignment="1" applyProtection="1">
      <alignment horizontal="center" vertical="center"/>
    </xf>
    <xf numFmtId="0" fontId="78" fillId="0" borderId="8" xfId="0" applyFont="1" applyFill="1" applyBorder="1" applyAlignment="1" applyProtection="1">
      <alignment horizontal="center" vertical="center"/>
    </xf>
    <xf numFmtId="0" fontId="22" fillId="0" borderId="33" xfId="0" applyNumberFormat="1" applyFont="1" applyBorder="1" applyAlignment="1" applyProtection="1">
      <alignment horizontal="center" vertical="center"/>
    </xf>
    <xf numFmtId="20" fontId="22" fillId="0" borderId="21" xfId="0" applyNumberFormat="1" applyFont="1" applyBorder="1" applyAlignment="1" applyProtection="1">
      <alignment horizontal="center" vertical="center"/>
    </xf>
    <xf numFmtId="166" fontId="4" fillId="0" borderId="0" xfId="0" applyNumberFormat="1" applyFont="1" applyAlignment="1" applyProtection="1">
      <alignment horizontal="center" vertical="center"/>
    </xf>
    <xf numFmtId="20" fontId="4" fillId="0" borderId="1" xfId="0" applyNumberFormat="1" applyFont="1" applyBorder="1" applyAlignment="1" applyProtection="1">
      <alignment horizontal="center" vertical="center"/>
    </xf>
    <xf numFmtId="0" fontId="79" fillId="2" borderId="22" xfId="0" applyFont="1" applyFill="1" applyBorder="1" applyAlignment="1" applyProtection="1">
      <alignment horizontal="centerContinuous" vertical="center"/>
    </xf>
    <xf numFmtId="0" fontId="79" fillId="2" borderId="23" xfId="0" applyFont="1" applyFill="1" applyBorder="1" applyAlignment="1" applyProtection="1">
      <alignment horizontal="centerContinuous" vertical="center"/>
    </xf>
    <xf numFmtId="0" fontId="79" fillId="2" borderId="25" xfId="0" applyFont="1" applyFill="1" applyBorder="1" applyAlignment="1" applyProtection="1">
      <alignment horizontal="center" vertical="center"/>
    </xf>
    <xf numFmtId="0" fontId="79" fillId="2" borderId="20" xfId="0" applyFont="1" applyFill="1" applyBorder="1" applyAlignment="1" applyProtection="1">
      <alignment horizontal="center" vertical="center"/>
    </xf>
    <xf numFmtId="0" fontId="79" fillId="2" borderId="0" xfId="0" applyFont="1" applyFill="1" applyBorder="1" applyAlignment="1" applyProtection="1">
      <alignment horizontal="center" vertical="center"/>
    </xf>
    <xf numFmtId="0" fontId="80" fillId="2" borderId="8" xfId="0" applyFont="1" applyFill="1" applyBorder="1" applyAlignment="1" applyProtection="1">
      <alignment horizontal="center" vertical="center"/>
    </xf>
    <xf numFmtId="20" fontId="79" fillId="2" borderId="29" xfId="0" applyNumberFormat="1" applyFont="1" applyFill="1" applyBorder="1" applyAlignment="1" applyProtection="1">
      <alignment horizontal="right" vertical="center"/>
    </xf>
    <xf numFmtId="20" fontId="79" fillId="2" borderId="31" xfId="0" applyNumberFormat="1" applyFont="1" applyFill="1" applyBorder="1" applyAlignment="1" applyProtection="1">
      <alignment horizontal="right" vertical="center"/>
    </xf>
    <xf numFmtId="0" fontId="81" fillId="2" borderId="22" xfId="0" applyFont="1" applyFill="1" applyBorder="1" applyAlignment="1" applyProtection="1">
      <alignment horizontal="centerContinuous" vertical="center"/>
    </xf>
    <xf numFmtId="0" fontId="81" fillId="2" borderId="23" xfId="0" applyFont="1" applyFill="1" applyBorder="1" applyAlignment="1" applyProtection="1">
      <alignment horizontal="centerContinuous" vertical="center"/>
    </xf>
    <xf numFmtId="0" fontId="81" fillId="2" borderId="25" xfId="0" applyFont="1" applyFill="1" applyBorder="1" applyAlignment="1" applyProtection="1">
      <alignment horizontal="center" vertical="center"/>
    </xf>
    <xf numFmtId="0" fontId="81" fillId="2" borderId="20" xfId="0" applyFont="1" applyFill="1" applyBorder="1" applyAlignment="1" applyProtection="1">
      <alignment horizontal="center" vertical="center"/>
    </xf>
    <xf numFmtId="0" fontId="82" fillId="2" borderId="0" xfId="0" applyFont="1" applyFill="1" applyBorder="1" applyAlignment="1" applyProtection="1">
      <alignment horizontal="left" vertical="center"/>
    </xf>
    <xf numFmtId="164" fontId="83" fillId="2" borderId="29" xfId="0" applyNumberFormat="1" applyFont="1" applyFill="1" applyBorder="1" applyAlignment="1" applyProtection="1">
      <alignment horizontal="center" vertical="center"/>
    </xf>
    <xf numFmtId="164" fontId="83" fillId="2" borderId="24" xfId="0" applyNumberFormat="1" applyFont="1" applyFill="1" applyBorder="1" applyAlignment="1" applyProtection="1">
      <alignment horizontal="center" vertical="center"/>
    </xf>
    <xf numFmtId="164" fontId="83" fillId="2" borderId="32" xfId="0" applyNumberFormat="1" applyFont="1" applyFill="1" applyBorder="1" applyAlignment="1" applyProtection="1">
      <alignment horizontal="center" vertical="center"/>
    </xf>
    <xf numFmtId="20" fontId="4" fillId="5" borderId="1" xfId="0" applyNumberFormat="1" applyFont="1" applyFill="1" applyBorder="1" applyAlignment="1" applyProtection="1">
      <alignment horizontal="center" vertical="center"/>
    </xf>
    <xf numFmtId="0" fontId="1" fillId="10" borderId="0" xfId="0" applyFont="1" applyFill="1" applyAlignment="1" applyProtection="1">
      <alignment horizontal="center" vertical="center"/>
    </xf>
    <xf numFmtId="20" fontId="1" fillId="10" borderId="0" xfId="0" applyNumberFormat="1" applyFont="1" applyFill="1" applyAlignment="1" applyProtection="1">
      <alignment horizontal="center" vertical="center"/>
    </xf>
    <xf numFmtId="2" fontId="52" fillId="10" borderId="0" xfId="0" applyNumberFormat="1" applyFont="1" applyFill="1" applyBorder="1" applyAlignment="1" applyProtection="1">
      <alignment horizontal="center" vertical="center"/>
    </xf>
    <xf numFmtId="0" fontId="60" fillId="10" borderId="21" xfId="0" quotePrefix="1" applyFon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4" fillId="0" borderId="0" xfId="0" applyFont="1" applyFill="1" applyAlignment="1" applyProtection="1">
      <alignment horizontal="right" vertical="center"/>
    </xf>
    <xf numFmtId="20" fontId="4" fillId="0" borderId="0" xfId="0" applyNumberFormat="1" applyFont="1" applyAlignment="1" applyProtection="1">
      <alignment horizontal="right" vertical="center"/>
    </xf>
    <xf numFmtId="20" fontId="4" fillId="0" borderId="0" xfId="0" applyNumberFormat="1" applyFont="1" applyFill="1" applyAlignment="1" applyProtection="1">
      <alignment horizontal="center" vertical="center"/>
    </xf>
    <xf numFmtId="20" fontId="84" fillId="0" borderId="35" xfId="0" applyNumberFormat="1" applyFont="1" applyBorder="1" applyAlignment="1" applyProtection="1">
      <alignment horizontal="right" vertical="center"/>
    </xf>
    <xf numFmtId="20" fontId="85" fillId="0" borderId="8" xfId="0" applyNumberFormat="1" applyFont="1" applyBorder="1" applyAlignment="1" applyProtection="1">
      <alignment horizontal="right" vertical="center"/>
    </xf>
    <xf numFmtId="0" fontId="84" fillId="0" borderId="5" xfId="0" applyFont="1" applyBorder="1" applyAlignment="1" applyProtection="1">
      <alignment horizontal="right" vertical="center"/>
    </xf>
    <xf numFmtId="0" fontId="4" fillId="0" borderId="8" xfId="0" applyFont="1" applyBorder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10" borderId="12" xfId="0" applyFont="1" applyFill="1" applyBorder="1" applyAlignment="1" applyProtection="1">
      <alignment horizontal="center" vertical="center"/>
    </xf>
    <xf numFmtId="0" fontId="1" fillId="10" borderId="21" xfId="0" applyFont="1" applyFill="1" applyBorder="1" applyAlignment="1" applyProtection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4" fillId="0" borderId="17" xfId="0" applyFont="1" applyFill="1" applyBorder="1" applyAlignment="1" applyProtection="1">
      <alignment vertical="center"/>
    </xf>
    <xf numFmtId="0" fontId="14" fillId="0" borderId="18" xfId="0" applyFont="1" applyFill="1" applyBorder="1" applyAlignment="1" applyProtection="1">
      <alignment vertical="center"/>
    </xf>
    <xf numFmtId="0" fontId="14" fillId="0" borderId="21" xfId="0" applyFont="1" applyFill="1" applyBorder="1" applyAlignment="1" applyProtection="1">
      <alignment vertical="center"/>
    </xf>
    <xf numFmtId="0" fontId="30" fillId="2" borderId="0" xfId="0" applyFont="1" applyFill="1" applyBorder="1" applyAlignment="1" applyProtection="1">
      <alignment vertical="center"/>
    </xf>
    <xf numFmtId="0" fontId="30" fillId="0" borderId="0" xfId="0" applyFont="1" applyFill="1" applyAlignment="1" applyProtection="1"/>
    <xf numFmtId="0" fontId="4" fillId="0" borderId="0" xfId="0" applyNumberFormat="1" applyFont="1" applyAlignment="1" applyProtection="1">
      <alignment vertical="center"/>
    </xf>
    <xf numFmtId="20" fontId="30" fillId="2" borderId="0" xfId="0" applyNumberFormat="1" applyFont="1" applyFill="1" applyBorder="1" applyAlignment="1" applyProtection="1">
      <alignment vertical="center"/>
    </xf>
    <xf numFmtId="20" fontId="30" fillId="0" borderId="0" xfId="0" applyNumberFormat="1" applyFont="1" applyFill="1" applyAlignment="1" applyProtection="1"/>
    <xf numFmtId="20" fontId="4" fillId="0" borderId="0" xfId="0" applyNumberFormat="1" applyFont="1" applyAlignment="1" applyProtection="1"/>
    <xf numFmtId="20" fontId="4" fillId="0" borderId="0" xfId="0" applyNumberFormat="1" applyFont="1" applyAlignment="1" applyProtection="1">
      <alignment vertical="center"/>
    </xf>
    <xf numFmtId="2" fontId="24" fillId="2" borderId="0" xfId="0" applyNumberFormat="1" applyFont="1" applyFill="1" applyBorder="1" applyAlignment="1" applyProtection="1">
      <alignment vertical="center"/>
    </xf>
    <xf numFmtId="2" fontId="24" fillId="3" borderId="5" xfId="0" applyNumberFormat="1" applyFont="1" applyFill="1" applyBorder="1" applyAlignment="1" applyProtection="1">
      <alignment vertical="center"/>
    </xf>
    <xf numFmtId="2" fontId="24" fillId="0" borderId="0" xfId="0" applyNumberFormat="1" applyFont="1" applyFill="1" applyAlignment="1" applyProtection="1"/>
    <xf numFmtId="2" fontId="1" fillId="0" borderId="0" xfId="0" applyNumberFormat="1" applyFont="1" applyAlignment="1" applyProtection="1"/>
    <xf numFmtId="2" fontId="7" fillId="11" borderId="1" xfId="0" applyNumberFormat="1" applyFont="1" applyFill="1" applyBorder="1" applyAlignment="1" applyProtection="1">
      <alignment horizontal="center" vertical="center"/>
    </xf>
    <xf numFmtId="2" fontId="1" fillId="10" borderId="36" xfId="0" applyNumberFormat="1" applyFont="1" applyFill="1" applyBorder="1" applyAlignment="1" applyProtection="1">
      <alignment horizontal="center" vertical="center"/>
    </xf>
    <xf numFmtId="2" fontId="1" fillId="10" borderId="20" xfId="0" applyNumberFormat="1" applyFont="1" applyFill="1" applyBorder="1" applyAlignment="1" applyProtection="1">
      <alignment horizontal="center" vertical="center"/>
    </xf>
    <xf numFmtId="2" fontId="1" fillId="10" borderId="23" xfId="0" applyNumberFormat="1" applyFont="1" applyFill="1" applyBorder="1" applyAlignment="1" applyProtection="1">
      <alignment horizontal="center" vertical="center"/>
    </xf>
    <xf numFmtId="2" fontId="24" fillId="8" borderId="24" xfId="0" applyNumberFormat="1" applyFont="1" applyFill="1" applyBorder="1" applyAlignment="1" applyProtection="1">
      <alignment horizontal="centerContinuous" vertical="center"/>
    </xf>
    <xf numFmtId="0" fontId="7" fillId="0" borderId="24" xfId="0" applyFont="1" applyFill="1" applyBorder="1" applyAlignment="1" applyProtection="1">
      <alignment vertical="center"/>
    </xf>
    <xf numFmtId="2" fontId="72" fillId="13" borderId="10" xfId="0" applyNumberFormat="1" applyFont="1" applyFill="1" applyBorder="1" applyAlignment="1" applyProtection="1">
      <alignment horizontal="centerContinuous" vertical="center"/>
    </xf>
    <xf numFmtId="2" fontId="10" fillId="13" borderId="23" xfId="0" applyNumberFormat="1" applyFont="1" applyFill="1" applyBorder="1" applyAlignment="1" applyProtection="1">
      <alignment horizontal="centerContinuous" vertical="center"/>
    </xf>
    <xf numFmtId="0" fontId="10" fillId="13" borderId="19" xfId="0" applyFont="1" applyFill="1" applyBorder="1" applyAlignment="1" applyProtection="1">
      <alignment vertical="center"/>
    </xf>
    <xf numFmtId="0" fontId="10" fillId="13" borderId="20" xfId="0" applyFont="1" applyFill="1" applyBorder="1" applyAlignment="1" applyProtection="1">
      <alignment vertical="center"/>
    </xf>
    <xf numFmtId="2" fontId="22" fillId="13" borderId="5" xfId="0" applyNumberFormat="1" applyFont="1" applyFill="1" applyBorder="1" applyAlignment="1" applyProtection="1">
      <alignment horizontal="centerContinuous" vertical="center"/>
    </xf>
    <xf numFmtId="2" fontId="52" fillId="13" borderId="5" xfId="0" applyNumberFormat="1" applyFont="1" applyFill="1" applyBorder="1" applyAlignment="1" applyProtection="1">
      <alignment horizontal="centerContinuous" vertical="center"/>
    </xf>
    <xf numFmtId="0" fontId="1" fillId="13" borderId="8" xfId="0" applyFont="1" applyFill="1" applyBorder="1" applyAlignment="1" applyProtection="1">
      <alignment vertical="center"/>
    </xf>
    <xf numFmtId="0" fontId="77" fillId="13" borderId="19" xfId="0" applyFont="1" applyFill="1" applyBorder="1" applyAlignment="1" applyProtection="1">
      <alignment horizontal="left" vertical="center"/>
    </xf>
    <xf numFmtId="2" fontId="22" fillId="13" borderId="10" xfId="0" applyNumberFormat="1" applyFont="1" applyFill="1" applyBorder="1" applyAlignment="1" applyProtection="1">
      <alignment vertical="center"/>
    </xf>
    <xf numFmtId="2" fontId="1" fillId="14" borderId="10" xfId="0" applyNumberFormat="1" applyFont="1" applyFill="1" applyBorder="1" applyAlignment="1" applyProtection="1">
      <alignment vertical="center"/>
    </xf>
    <xf numFmtId="2" fontId="1" fillId="14" borderId="5" xfId="0" applyNumberFormat="1" applyFont="1" applyFill="1" applyBorder="1" applyAlignment="1" applyProtection="1">
      <alignment vertical="center"/>
    </xf>
    <xf numFmtId="2" fontId="10" fillId="14" borderId="23" xfId="0" applyNumberFormat="1" applyFont="1" applyFill="1" applyBorder="1" applyAlignment="1" applyProtection="1">
      <alignment horizontal="centerContinuous" vertical="center"/>
    </xf>
    <xf numFmtId="2" fontId="1" fillId="14" borderId="19" xfId="0" applyNumberFormat="1" applyFont="1" applyFill="1" applyBorder="1" applyAlignment="1" applyProtection="1">
      <alignment vertical="center"/>
    </xf>
    <xf numFmtId="2" fontId="1" fillId="14" borderId="8" xfId="0" applyNumberFormat="1" applyFont="1" applyFill="1" applyBorder="1" applyAlignment="1" applyProtection="1">
      <alignment vertical="center"/>
    </xf>
    <xf numFmtId="0" fontId="1" fillId="14" borderId="8" xfId="0" applyFont="1" applyFill="1" applyBorder="1" applyAlignment="1" applyProtection="1">
      <alignment vertical="center"/>
    </xf>
    <xf numFmtId="0" fontId="10" fillId="14" borderId="20" xfId="0" applyFont="1" applyFill="1" applyBorder="1" applyAlignment="1" applyProtection="1">
      <alignment vertical="center"/>
    </xf>
    <xf numFmtId="2" fontId="7" fillId="0" borderId="30" xfId="0" applyNumberFormat="1" applyFont="1" applyFill="1" applyBorder="1" applyAlignment="1" applyProtection="1">
      <alignment vertical="center"/>
    </xf>
    <xf numFmtId="2" fontId="7" fillId="0" borderId="24" xfId="0" applyNumberFormat="1" applyFont="1" applyFill="1" applyBorder="1" applyAlignment="1" applyProtection="1">
      <alignment vertical="center"/>
    </xf>
    <xf numFmtId="0" fontId="3" fillId="0" borderId="24" xfId="0" applyNumberFormat="1" applyFont="1" applyFill="1" applyBorder="1" applyAlignment="1" applyProtection="1">
      <alignment horizontal="right" vertical="center"/>
    </xf>
    <xf numFmtId="2" fontId="3" fillId="3" borderId="31" xfId="0" applyNumberFormat="1" applyFont="1" applyFill="1" applyBorder="1" applyAlignment="1" applyProtection="1">
      <alignment horizontal="centerContinuous" vertical="center"/>
    </xf>
    <xf numFmtId="2" fontId="72" fillId="14" borderId="10" xfId="0" applyNumberFormat="1" applyFont="1" applyFill="1" applyBorder="1" applyAlignment="1" applyProtection="1">
      <alignment horizontal="centerContinuous" vertical="center"/>
    </xf>
    <xf numFmtId="0" fontId="10" fillId="14" borderId="19" xfId="0" applyFont="1" applyFill="1" applyBorder="1" applyAlignment="1" applyProtection="1">
      <alignment vertical="center"/>
    </xf>
    <xf numFmtId="0" fontId="1" fillId="10" borderId="22" xfId="0" applyFont="1" applyFill="1" applyBorder="1" applyAlignment="1" applyProtection="1">
      <alignment horizontal="center" vertical="center"/>
    </xf>
    <xf numFmtId="2" fontId="7" fillId="10" borderId="22" xfId="0" applyNumberFormat="1" applyFont="1" applyFill="1" applyBorder="1" applyAlignment="1" applyProtection="1">
      <alignment horizontal="center" vertical="center"/>
    </xf>
    <xf numFmtId="2" fontId="7" fillId="10" borderId="23" xfId="0" applyNumberFormat="1" applyFont="1" applyFill="1" applyBorder="1" applyAlignment="1" applyProtection="1">
      <alignment horizontal="center" vertical="center"/>
    </xf>
    <xf numFmtId="2" fontId="1" fillId="10" borderId="22" xfId="0" applyNumberFormat="1" applyFont="1" applyFill="1" applyBorder="1" applyAlignment="1" applyProtection="1">
      <alignment horizontal="center" vertical="center"/>
    </xf>
    <xf numFmtId="2" fontId="7" fillId="10" borderId="12" xfId="0" applyNumberFormat="1" applyFont="1" applyFill="1" applyBorder="1" applyAlignment="1" applyProtection="1">
      <alignment horizontal="center" vertical="center"/>
    </xf>
    <xf numFmtId="2" fontId="7" fillId="10" borderId="18" xfId="0" applyNumberFormat="1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vertical="center"/>
    </xf>
    <xf numFmtId="0" fontId="7" fillId="0" borderId="19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vertical="center"/>
    </xf>
    <xf numFmtId="0" fontId="20" fillId="4" borderId="5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center" vertical="center"/>
    </xf>
    <xf numFmtId="166" fontId="1" fillId="0" borderId="0" xfId="0" applyNumberFormat="1" applyFont="1" applyFill="1" applyBorder="1" applyAlignment="1" applyProtection="1">
      <alignment horizontal="center"/>
    </xf>
    <xf numFmtId="166" fontId="1" fillId="0" borderId="0" xfId="0" applyNumberFormat="1" applyFont="1" applyBorder="1" applyAlignment="1" applyProtection="1">
      <alignment horizontal="center" vertical="center"/>
    </xf>
    <xf numFmtId="166" fontId="1" fillId="2" borderId="0" xfId="0" applyNumberFormat="1" applyFont="1" applyFill="1" applyAlignment="1" applyProtection="1">
      <alignment horizontal="left" vertical="center" wrapText="1"/>
    </xf>
    <xf numFmtId="0" fontId="42" fillId="0" borderId="21" xfId="0" applyFont="1" applyFill="1" applyBorder="1" applyAlignment="1" applyProtection="1">
      <alignment vertical="center"/>
    </xf>
    <xf numFmtId="0" fontId="1" fillId="0" borderId="0" xfId="0" applyFont="1" applyAlignment="1">
      <alignment vertical="center"/>
    </xf>
    <xf numFmtId="0" fontId="46" fillId="8" borderId="17" xfId="0" applyFont="1" applyFill="1" applyBorder="1" applyAlignment="1">
      <alignment horizontal="centerContinuous" vertical="center"/>
    </xf>
    <xf numFmtId="0" fontId="4" fillId="8" borderId="0" xfId="0" applyFont="1" applyFill="1" applyBorder="1" applyAlignment="1">
      <alignment horizontal="centerContinuous" vertical="center"/>
    </xf>
    <xf numFmtId="0" fontId="4" fillId="8" borderId="18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7" fillId="8" borderId="17" xfId="0" applyFont="1" applyFill="1" applyBorder="1" applyAlignment="1">
      <alignment horizontal="centerContinuous" vertical="center"/>
    </xf>
    <xf numFmtId="0" fontId="1" fillId="8" borderId="0" xfId="0" applyFont="1" applyFill="1" applyBorder="1" applyAlignment="1">
      <alignment horizontal="centerContinuous" vertical="center"/>
    </xf>
    <xf numFmtId="0" fontId="1" fillId="8" borderId="18" xfId="0" applyFont="1" applyFill="1" applyBorder="1" applyAlignment="1">
      <alignment horizontal="centerContinuous" vertical="center"/>
    </xf>
    <xf numFmtId="0" fontId="35" fillId="8" borderId="17" xfId="0" applyFont="1" applyFill="1" applyBorder="1" applyAlignment="1">
      <alignment horizontal="centerContinuous" vertical="center"/>
    </xf>
    <xf numFmtId="0" fontId="35" fillId="8" borderId="0" xfId="0" applyFont="1" applyFill="1" applyBorder="1" applyAlignment="1">
      <alignment horizontal="centerContinuous" vertical="center"/>
    </xf>
    <xf numFmtId="0" fontId="1" fillId="8" borderId="18" xfId="0" applyFont="1" applyFill="1" applyBorder="1" applyAlignment="1">
      <alignment horizontal="right" vertical="center"/>
    </xf>
    <xf numFmtId="0" fontId="35" fillId="0" borderId="0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36" fillId="8" borderId="17" xfId="0" applyFont="1" applyFill="1" applyBorder="1" applyAlignment="1">
      <alignment horizontal="centerContinuous" vertical="center"/>
    </xf>
    <xf numFmtId="0" fontId="1" fillId="8" borderId="17" xfId="0" applyFont="1" applyFill="1" applyBorder="1" applyAlignment="1">
      <alignment vertical="center"/>
    </xf>
    <xf numFmtId="0" fontId="44" fillId="8" borderId="17" xfId="0" applyFont="1" applyFill="1" applyBorder="1" applyAlignment="1">
      <alignment horizontal="centerContinuous" vertical="center"/>
    </xf>
    <xf numFmtId="0" fontId="1" fillId="8" borderId="10" xfId="0" applyFont="1" applyFill="1" applyBorder="1" applyAlignment="1">
      <alignment vertical="center"/>
    </xf>
    <xf numFmtId="0" fontId="4" fillId="8" borderId="5" xfId="0" applyFont="1" applyFill="1" applyBorder="1" applyAlignment="1">
      <alignment horizontal="centerContinuous" vertical="center"/>
    </xf>
    <xf numFmtId="0" fontId="4" fillId="8" borderId="23" xfId="0" applyFont="1" applyFill="1" applyBorder="1" applyAlignment="1">
      <alignment horizontal="centerContinuous" vertical="center"/>
    </xf>
    <xf numFmtId="0" fontId="36" fillId="8" borderId="17" xfId="0" quotePrefix="1" applyFont="1" applyFill="1" applyBorder="1" applyAlignment="1">
      <alignment horizontal="left" vertical="center"/>
    </xf>
    <xf numFmtId="0" fontId="36" fillId="8" borderId="0" xfId="0" quotePrefix="1" applyFont="1" applyFill="1" applyBorder="1" applyAlignment="1">
      <alignment horizontal="left" vertical="center"/>
    </xf>
    <xf numFmtId="0" fontId="73" fillId="8" borderId="17" xfId="0" applyFont="1" applyFill="1" applyBorder="1" applyAlignment="1">
      <alignment horizontal="centerContinuous" vertical="center"/>
    </xf>
    <xf numFmtId="0" fontId="10" fillId="8" borderId="0" xfId="0" applyFont="1" applyFill="1" applyBorder="1" applyAlignment="1">
      <alignment horizontal="centerContinuous" vertical="center"/>
    </xf>
    <xf numFmtId="0" fontId="10" fillId="8" borderId="18" xfId="0" applyFont="1" applyFill="1" applyBorder="1" applyAlignment="1">
      <alignment horizontal="centerContinuous" vertical="center"/>
    </xf>
    <xf numFmtId="0" fontId="46" fillId="8" borderId="0" xfId="0" quotePrefix="1" applyFont="1" applyFill="1" applyBorder="1" applyAlignment="1">
      <alignment horizontal="left" vertical="center"/>
    </xf>
    <xf numFmtId="0" fontId="10" fillId="8" borderId="0" xfId="0" applyFont="1" applyFill="1" applyAlignment="1">
      <alignment vertical="center"/>
    </xf>
    <xf numFmtId="0" fontId="35" fillId="8" borderId="10" xfId="0" applyFont="1" applyFill="1" applyBorder="1" applyAlignment="1">
      <alignment horizontal="centerContinuous" vertical="center"/>
    </xf>
    <xf numFmtId="0" fontId="36" fillId="8" borderId="0" xfId="0" applyFont="1" applyFill="1" applyBorder="1" applyAlignment="1">
      <alignment horizontal="centerContinuous" vertical="center"/>
    </xf>
    <xf numFmtId="0" fontId="48" fillId="8" borderId="17" xfId="0" applyFont="1" applyFill="1" applyBorder="1" applyAlignment="1">
      <alignment horizontal="center" vertical="center"/>
    </xf>
    <xf numFmtId="0" fontId="47" fillId="8" borderId="18" xfId="0" applyFont="1" applyFill="1" applyBorder="1" applyAlignment="1">
      <alignment vertical="center"/>
    </xf>
    <xf numFmtId="0" fontId="38" fillId="8" borderId="17" xfId="0" applyFont="1" applyFill="1" applyBorder="1" applyAlignment="1">
      <alignment horizontal="centerContinuous" vertical="center"/>
    </xf>
    <xf numFmtId="0" fontId="1" fillId="8" borderId="18" xfId="0" applyFont="1" applyFill="1" applyBorder="1" applyAlignment="1">
      <alignment horizontal="center" vertical="center"/>
    </xf>
    <xf numFmtId="0" fontId="35" fillId="8" borderId="19" xfId="0" applyFont="1" applyFill="1" applyBorder="1" applyAlignment="1">
      <alignment horizontal="centerContinuous" vertical="center"/>
    </xf>
    <xf numFmtId="0" fontId="35" fillId="8" borderId="8" xfId="0" applyFont="1" applyFill="1" applyBorder="1" applyAlignment="1">
      <alignment horizontal="centerContinuous" vertical="center"/>
    </xf>
    <xf numFmtId="0" fontId="1" fillId="8" borderId="20" xfId="0" applyFont="1" applyFill="1" applyBorder="1" applyAlignment="1">
      <alignment horizontal="center" vertical="center"/>
    </xf>
    <xf numFmtId="0" fontId="37" fillId="8" borderId="20" xfId="0" applyFont="1" applyFill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" fillId="0" borderId="2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5" fillId="0" borderId="17" xfId="0" applyFont="1" applyBorder="1" applyAlignment="1">
      <alignment vertical="center"/>
    </xf>
    <xf numFmtId="0" fontId="4" fillId="0" borderId="0" xfId="0" applyFont="1" applyFill="1" applyBorder="1" applyAlignment="1">
      <alignment horizontal="centerContinuous" vertical="center"/>
    </xf>
    <xf numFmtId="0" fontId="1" fillId="0" borderId="18" xfId="0" applyFont="1" applyBorder="1" applyAlignment="1">
      <alignment horizontal="right" vertical="center"/>
    </xf>
    <xf numFmtId="0" fontId="4" fillId="0" borderId="0" xfId="0" applyFont="1" applyFill="1" applyAlignment="1">
      <alignment horizontal="centerContinuous" vertical="center"/>
    </xf>
    <xf numFmtId="0" fontId="1" fillId="0" borderId="0" xfId="0" applyFont="1" applyFill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quotePrefix="1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39" fillId="0" borderId="0" xfId="0" applyNumberFormat="1" applyFont="1" applyFill="1" applyAlignment="1" applyProtection="1">
      <alignment vertical="center"/>
    </xf>
    <xf numFmtId="166" fontId="39" fillId="0" borderId="0" xfId="0" applyNumberFormat="1" applyFont="1" applyFill="1" applyAlignment="1" applyProtection="1">
      <alignment vertical="center"/>
    </xf>
    <xf numFmtId="166" fontId="8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20" fontId="8" fillId="0" borderId="0" xfId="0" applyNumberFormat="1" applyFont="1" applyFill="1" applyAlignment="1" applyProtection="1">
      <alignment vertical="center"/>
    </xf>
    <xf numFmtId="20" fontId="8" fillId="0" borderId="0" xfId="0" applyNumberFormat="1" applyFont="1" applyFill="1" applyBorder="1" applyAlignment="1" applyProtection="1">
      <alignment vertical="center"/>
    </xf>
    <xf numFmtId="2" fontId="8" fillId="0" borderId="0" xfId="0" applyNumberFormat="1" applyFont="1" applyFill="1" applyAlignment="1" applyProtection="1">
      <alignment vertical="center"/>
    </xf>
    <xf numFmtId="2" fontId="8" fillId="0" borderId="0" xfId="0" applyNumberFormat="1" applyFont="1" applyFill="1" applyBorder="1" applyAlignment="1" applyProtection="1">
      <alignment vertical="center"/>
    </xf>
    <xf numFmtId="0" fontId="40" fillId="0" borderId="0" xfId="0" applyNumberFormat="1" applyFont="1" applyFill="1" applyBorder="1" applyAlignment="1" applyProtection="1">
      <alignment vertical="center"/>
    </xf>
    <xf numFmtId="166" fontId="39" fillId="0" borderId="0" xfId="0" applyNumberFormat="1" applyFont="1" applyFill="1" applyBorder="1" applyAlignment="1" applyProtection="1">
      <alignment vertical="center"/>
    </xf>
    <xf numFmtId="166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3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" fillId="8" borderId="0" xfId="0" applyFont="1" applyFill="1" applyAlignment="1">
      <alignment vertical="center"/>
    </xf>
    <xf numFmtId="0" fontId="39" fillId="8" borderId="0" xfId="0" applyNumberFormat="1" applyFont="1" applyFill="1" applyAlignment="1" applyProtection="1">
      <alignment vertical="center"/>
    </xf>
    <xf numFmtId="0" fontId="39" fillId="8" borderId="0" xfId="0" applyFont="1" applyFill="1" applyAlignment="1">
      <alignment vertical="center"/>
    </xf>
    <xf numFmtId="0" fontId="86" fillId="8" borderId="0" xfId="0" applyFont="1" applyFill="1" applyAlignment="1">
      <alignment vertical="center"/>
    </xf>
    <xf numFmtId="0" fontId="52" fillId="10" borderId="1" xfId="0" applyNumberFormat="1" applyFont="1" applyFill="1" applyBorder="1" applyAlignment="1" applyProtection="1">
      <alignment horizontal="center" vertical="center"/>
    </xf>
    <xf numFmtId="164" fontId="52" fillId="10" borderId="31" xfId="0" applyNumberFormat="1" applyFont="1" applyFill="1" applyBorder="1" applyAlignment="1" applyProtection="1">
      <alignment horizontal="centerContinuous" vertical="center"/>
    </xf>
    <xf numFmtId="0" fontId="88" fillId="14" borderId="31" xfId="0" applyFont="1" applyFill="1" applyBorder="1" applyAlignment="1" applyProtection="1">
      <alignment horizontal="centerContinuous" vertical="center"/>
    </xf>
    <xf numFmtId="0" fontId="40" fillId="8" borderId="30" xfId="0" applyNumberFormat="1" applyFont="1" applyFill="1" applyBorder="1" applyAlignment="1" applyProtection="1">
      <alignment horizontal="left" vertical="center"/>
    </xf>
    <xf numFmtId="20" fontId="90" fillId="8" borderId="24" xfId="0" applyNumberFormat="1" applyFont="1" applyFill="1" applyBorder="1" applyAlignment="1" applyProtection="1">
      <alignment horizontal="center" vertical="center"/>
    </xf>
    <xf numFmtId="0" fontId="90" fillId="8" borderId="31" xfId="0" applyFont="1" applyFill="1" applyBorder="1" applyAlignment="1" applyProtection="1">
      <alignment horizontal="centerContinuous" vertical="center"/>
    </xf>
    <xf numFmtId="0" fontId="89" fillId="14" borderId="30" xfId="0" applyFont="1" applyFill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" vertical="center"/>
    </xf>
    <xf numFmtId="0" fontId="57" fillId="0" borderId="0" xfId="0" applyNumberFormat="1" applyFont="1" applyFill="1" applyAlignment="1" applyProtection="1">
      <alignment horizontal="left"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166" fontId="25" fillId="0" borderId="0" xfId="0" applyNumberFormat="1" applyFont="1" applyFill="1" applyAlignment="1" applyProtection="1">
      <alignment horizontal="left" vertical="center"/>
    </xf>
    <xf numFmtId="20" fontId="25" fillId="0" borderId="0" xfId="0" applyNumberFormat="1" applyFont="1" applyFill="1" applyAlignment="1" applyProtection="1">
      <alignment horizontal="left" vertical="center"/>
    </xf>
    <xf numFmtId="20" fontId="25" fillId="0" borderId="0" xfId="0" applyNumberFormat="1" applyFont="1" applyFill="1" applyAlignment="1" applyProtection="1">
      <alignment vertical="center"/>
    </xf>
    <xf numFmtId="20" fontId="58" fillId="0" borderId="0" xfId="0" applyNumberFormat="1" applyFont="1" applyFill="1" applyAlignment="1" applyProtection="1">
      <alignment vertical="center"/>
    </xf>
    <xf numFmtId="20" fontId="58" fillId="0" borderId="0" xfId="0" applyNumberFormat="1" applyFont="1" applyFill="1" applyBorder="1" applyAlignment="1" applyProtection="1">
      <alignment vertical="center"/>
    </xf>
    <xf numFmtId="0" fontId="58" fillId="0" borderId="0" xfId="0" applyFont="1" applyFill="1" applyAlignment="1" applyProtection="1">
      <alignment horizontal="left" vertical="center"/>
    </xf>
    <xf numFmtId="0" fontId="58" fillId="0" borderId="0" xfId="0" applyFont="1" applyFill="1" applyAlignment="1" applyProtection="1">
      <alignment vertical="center"/>
    </xf>
    <xf numFmtId="2" fontId="58" fillId="0" borderId="0" xfId="0" applyNumberFormat="1" applyFont="1" applyFill="1" applyAlignment="1" applyProtection="1">
      <alignment vertical="center"/>
    </xf>
    <xf numFmtId="2" fontId="25" fillId="0" borderId="0" xfId="0" applyNumberFormat="1" applyFont="1" applyFill="1" applyBorder="1" applyAlignment="1" applyProtection="1">
      <alignment horizontal="left" vertical="center"/>
    </xf>
    <xf numFmtId="2" fontId="58" fillId="0" borderId="0" xfId="0" applyNumberFormat="1" applyFont="1" applyFill="1" applyBorder="1" applyAlignment="1" applyProtection="1">
      <alignment horizontal="left" vertical="center"/>
    </xf>
    <xf numFmtId="0" fontId="25" fillId="15" borderId="0" xfId="0" applyFont="1" applyFill="1" applyAlignment="1" applyProtection="1">
      <alignment horizontal="left" vertical="center"/>
    </xf>
    <xf numFmtId="0" fontId="25" fillId="15" borderId="0" xfId="0" applyNumberFormat="1" applyFont="1" applyFill="1" applyBorder="1" applyAlignment="1" applyProtection="1">
      <alignment horizontal="center" vertical="center"/>
    </xf>
    <xf numFmtId="166" fontId="25" fillId="15" borderId="0" xfId="0" applyNumberFormat="1" applyFont="1" applyFill="1" applyAlignment="1" applyProtection="1">
      <alignment horizontal="left" vertical="center"/>
    </xf>
    <xf numFmtId="20" fontId="25" fillId="15" borderId="0" xfId="0" applyNumberFormat="1" applyFont="1" applyFill="1" applyAlignment="1" applyProtection="1">
      <alignment horizontal="left" vertical="center"/>
    </xf>
    <xf numFmtId="20" fontId="58" fillId="15" borderId="0" xfId="0" applyNumberFormat="1" applyFont="1" applyFill="1" applyBorder="1" applyAlignment="1" applyProtection="1">
      <alignment vertical="center"/>
    </xf>
    <xf numFmtId="0" fontId="58" fillId="15" borderId="0" xfId="0" applyFont="1" applyFill="1" applyAlignment="1" applyProtection="1">
      <alignment vertical="center"/>
    </xf>
    <xf numFmtId="0" fontId="91" fillId="0" borderId="0" xfId="0" applyFont="1" applyAlignment="1" applyProtection="1">
      <alignment horizontal="left" vertical="center"/>
    </xf>
    <xf numFmtId="0" fontId="10" fillId="0" borderId="0" xfId="0" applyFont="1" applyAlignment="1" applyProtection="1"/>
    <xf numFmtId="0" fontId="10" fillId="0" borderId="0" xfId="0" applyFont="1" applyAlignment="1" applyProtection="1">
      <alignment vertical="center"/>
    </xf>
    <xf numFmtId="2" fontId="10" fillId="0" borderId="0" xfId="0" applyNumberFormat="1" applyFont="1" applyBorder="1" applyAlignment="1" applyProtection="1">
      <alignment horizontal="right" vertical="center"/>
    </xf>
    <xf numFmtId="0" fontId="75" fillId="0" borderId="0" xfId="0" applyFont="1" applyFill="1" applyAlignment="1" applyProtection="1">
      <alignment vertical="center"/>
    </xf>
    <xf numFmtId="0" fontId="75" fillId="0" borderId="0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hidden="1"/>
    </xf>
    <xf numFmtId="0" fontId="1" fillId="16" borderId="0" xfId="0" applyFont="1" applyFill="1" applyBorder="1" applyAlignment="1" applyProtection="1">
      <alignment vertical="center"/>
    </xf>
    <xf numFmtId="2" fontId="39" fillId="0" borderId="0" xfId="0" applyNumberFormat="1" applyFont="1" applyBorder="1" applyAlignment="1" applyProtection="1">
      <alignment vertical="center"/>
    </xf>
    <xf numFmtId="2" fontId="40" fillId="3" borderId="30" xfId="0" applyNumberFormat="1" applyFont="1" applyFill="1" applyBorder="1" applyAlignment="1" applyProtection="1">
      <alignment vertical="center"/>
    </xf>
    <xf numFmtId="2" fontId="1" fillId="10" borderId="5" xfId="0" applyNumberFormat="1" applyFont="1" applyFill="1" applyBorder="1" applyAlignment="1" applyProtection="1">
      <alignment horizontal="center" vertical="center"/>
    </xf>
    <xf numFmtId="2" fontId="1" fillId="10" borderId="8" xfId="0" applyNumberFormat="1" applyFont="1" applyFill="1" applyBorder="1" applyAlignment="1" applyProtection="1">
      <alignment horizontal="center" vertical="center"/>
    </xf>
    <xf numFmtId="20" fontId="1" fillId="0" borderId="10" xfId="0" applyNumberFormat="1" applyFont="1" applyFill="1" applyBorder="1" applyAlignment="1" applyProtection="1">
      <alignment horizontal="center" vertical="center"/>
    </xf>
    <xf numFmtId="20" fontId="1" fillId="0" borderId="19" xfId="0" applyNumberFormat="1" applyFont="1" applyFill="1" applyBorder="1" applyAlignment="1" applyProtection="1">
      <alignment horizontal="center" vertical="center"/>
    </xf>
    <xf numFmtId="0" fontId="92" fillId="3" borderId="31" xfId="0" applyFont="1" applyFill="1" applyBorder="1" applyAlignment="1" applyProtection="1">
      <alignment vertical="center"/>
    </xf>
    <xf numFmtId="2" fontId="75" fillId="3" borderId="30" xfId="0" applyNumberFormat="1" applyFont="1" applyFill="1" applyBorder="1" applyAlignment="1" applyProtection="1">
      <alignment vertical="center"/>
    </xf>
    <xf numFmtId="2" fontId="76" fillId="3" borderId="22" xfId="0" applyNumberFormat="1" applyFont="1" applyFill="1" applyBorder="1" applyAlignment="1" applyProtection="1">
      <alignment vertical="center"/>
    </xf>
    <xf numFmtId="2" fontId="76" fillId="3" borderId="12" xfId="0" applyNumberFormat="1" applyFont="1" applyFill="1" applyBorder="1" applyAlignment="1" applyProtection="1">
      <alignment vertical="center"/>
    </xf>
    <xf numFmtId="2" fontId="93" fillId="0" borderId="0" xfId="0" applyNumberFormat="1" applyFont="1" applyBorder="1" applyAlignment="1" applyProtection="1">
      <alignment vertical="center"/>
      <protection hidden="1"/>
    </xf>
    <xf numFmtId="0" fontId="93" fillId="0" borderId="0" xfId="0" applyFont="1" applyAlignment="1" applyProtection="1">
      <alignment vertical="center"/>
      <protection hidden="1"/>
    </xf>
    <xf numFmtId="2" fontId="93" fillId="0" borderId="0" xfId="0" applyNumberFormat="1" applyFont="1" applyFill="1" applyBorder="1" applyAlignment="1" applyProtection="1">
      <alignment vertical="center"/>
      <protection hidden="1"/>
    </xf>
    <xf numFmtId="2" fontId="95" fillId="0" borderId="0" xfId="0" applyNumberFormat="1" applyFont="1" applyAlignment="1" applyProtection="1">
      <alignment horizontal="center" vertical="center"/>
    </xf>
    <xf numFmtId="2" fontId="40" fillId="0" borderId="1" xfId="0" applyNumberFormat="1" applyFont="1" applyBorder="1" applyAlignment="1" applyProtection="1">
      <alignment horizontal="center" vertical="center"/>
    </xf>
    <xf numFmtId="0" fontId="94" fillId="15" borderId="0" xfId="0" applyNumberFormat="1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  <protection hidden="1"/>
    </xf>
    <xf numFmtId="0" fontId="55" fillId="8" borderId="30" xfId="0" applyFont="1" applyFill="1" applyBorder="1" applyAlignment="1" applyProtection="1">
      <alignment horizontal="left" vertical="center"/>
    </xf>
    <xf numFmtId="0" fontId="0" fillId="0" borderId="24" xfId="0" applyBorder="1" applyAlignment="1">
      <alignment vertical="center"/>
    </xf>
    <xf numFmtId="49" fontId="21" fillId="8" borderId="24" xfId="0" applyNumberFormat="1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1" fillId="0" borderId="30" xfId="0" applyNumberFormat="1" applyFont="1" applyFill="1" applyBorder="1" applyAlignment="1" applyProtection="1">
      <alignment horizontal="left" vertical="center"/>
      <protection locked="0"/>
    </xf>
    <xf numFmtId="0" fontId="7" fillId="0" borderId="50" xfId="0" applyFont="1" applyFill="1" applyBorder="1" applyAlignment="1" applyProtection="1">
      <alignment horizontal="center" vertical="center"/>
    </xf>
    <xf numFmtId="0" fontId="0" fillId="0" borderId="51" xfId="0" applyBorder="1" applyAlignment="1">
      <alignment vertical="center"/>
    </xf>
    <xf numFmtId="0" fontId="42" fillId="0" borderId="52" xfId="0" applyFont="1" applyFill="1" applyBorder="1" applyAlignment="1" applyProtection="1">
      <alignment horizontal="center" vertical="center"/>
    </xf>
    <xf numFmtId="0" fontId="42" fillId="0" borderId="53" xfId="0" applyFont="1" applyBorder="1" applyAlignment="1">
      <alignment horizontal="center" vertical="center"/>
    </xf>
    <xf numFmtId="0" fontId="42" fillId="0" borderId="19" xfId="0" applyFont="1" applyFill="1" applyBorder="1" applyAlignment="1" applyProtection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55" fillId="0" borderId="24" xfId="0" applyFont="1" applyBorder="1" applyAlignment="1">
      <alignment vertical="center"/>
    </xf>
    <xf numFmtId="175" fontId="54" fillId="0" borderId="0" xfId="0" applyNumberFormat="1" applyFont="1" applyBorder="1" applyAlignment="1" applyProtection="1">
      <alignment horizontal="right" vertical="center"/>
    </xf>
    <xf numFmtId="175" fontId="54" fillId="0" borderId="0" xfId="0" applyNumberFormat="1" applyFont="1" applyBorder="1" applyAlignment="1" applyProtection="1">
      <alignment horizontal="right"/>
    </xf>
    <xf numFmtId="173" fontId="26" fillId="5" borderId="5" xfId="0" applyNumberFormat="1" applyFont="1" applyFill="1" applyBorder="1" applyAlignment="1" applyProtection="1">
      <alignment horizontal="center" vertical="center"/>
    </xf>
    <xf numFmtId="173" fontId="26" fillId="5" borderId="23" xfId="0" applyNumberFormat="1" applyFont="1" applyFill="1" applyBorder="1" applyAlignment="1" applyProtection="1">
      <alignment horizontal="center" vertical="center"/>
    </xf>
    <xf numFmtId="173" fontId="26" fillId="5" borderId="8" xfId="0" applyNumberFormat="1" applyFont="1" applyFill="1" applyBorder="1" applyAlignment="1" applyProtection="1">
      <alignment horizontal="center" vertical="center"/>
    </xf>
    <xf numFmtId="173" fontId="26" fillId="5" borderId="20" xfId="0" applyNumberFormat="1" applyFont="1" applyFill="1" applyBorder="1" applyAlignment="1" applyProtection="1">
      <alignment horizontal="center" vertical="center"/>
    </xf>
    <xf numFmtId="170" fontId="53" fillId="10" borderId="5" xfId="0" applyNumberFormat="1" applyFont="1" applyFill="1" applyBorder="1" applyAlignment="1" applyProtection="1">
      <alignment horizontal="center" vertical="center"/>
    </xf>
    <xf numFmtId="170" fontId="53" fillId="10" borderId="8" xfId="0" applyNumberFormat="1" applyFont="1" applyFill="1" applyBorder="1" applyAlignment="1" applyProtection="1">
      <alignment horizontal="center" vertical="center"/>
    </xf>
    <xf numFmtId="0" fontId="43" fillId="0" borderId="10" xfId="0" applyFont="1" applyFill="1" applyBorder="1" applyAlignment="1" applyProtection="1">
      <alignment horizontal="center" vertical="center"/>
    </xf>
    <xf numFmtId="0" fontId="43" fillId="0" borderId="17" xfId="0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 applyProtection="1">
      <alignment vertical="center"/>
    </xf>
    <xf numFmtId="2" fontId="3" fillId="5" borderId="5" xfId="0" applyNumberFormat="1" applyFont="1" applyFill="1" applyBorder="1" applyAlignment="1" applyProtection="1">
      <alignment vertical="center"/>
    </xf>
    <xf numFmtId="2" fontId="3" fillId="5" borderId="19" xfId="0" applyNumberFormat="1" applyFont="1" applyFill="1" applyBorder="1" applyAlignment="1" applyProtection="1">
      <alignment vertical="center"/>
    </xf>
    <xf numFmtId="2" fontId="3" fillId="5" borderId="8" xfId="0" applyNumberFormat="1" applyFont="1" applyFill="1" applyBorder="1" applyAlignment="1" applyProtection="1">
      <alignment vertical="center"/>
    </xf>
    <xf numFmtId="2" fontId="68" fillId="10" borderId="5" xfId="0" applyNumberFormat="1" applyFont="1" applyFill="1" applyBorder="1" applyAlignment="1" applyProtection="1">
      <alignment horizontal="right" vertical="center"/>
    </xf>
    <xf numFmtId="2" fontId="68" fillId="10" borderId="8" xfId="0" applyNumberFormat="1" applyFont="1" applyFill="1" applyBorder="1" applyAlignment="1" applyProtection="1">
      <alignment horizontal="right" vertical="center"/>
    </xf>
    <xf numFmtId="2" fontId="26" fillId="5" borderId="5" xfId="0" applyNumberFormat="1" applyFont="1" applyFill="1" applyBorder="1" applyAlignment="1" applyProtection="1">
      <alignment horizontal="right" vertical="center"/>
    </xf>
    <xf numFmtId="2" fontId="26" fillId="5" borderId="8" xfId="0" applyNumberFormat="1" applyFont="1" applyFill="1" applyBorder="1" applyAlignment="1" applyProtection="1">
      <alignment horizontal="right" vertical="center"/>
    </xf>
    <xf numFmtId="173" fontId="68" fillId="10" borderId="5" xfId="0" applyNumberFormat="1" applyFont="1" applyFill="1" applyBorder="1" applyAlignment="1" applyProtection="1">
      <alignment horizontal="center" vertical="center"/>
    </xf>
    <xf numFmtId="173" fontId="68" fillId="10" borderId="48" xfId="0" applyNumberFormat="1" applyFont="1" applyFill="1" applyBorder="1" applyAlignment="1" applyProtection="1">
      <alignment horizontal="center" vertical="center"/>
    </xf>
    <xf numFmtId="173" fontId="68" fillId="10" borderId="8" xfId="0" applyNumberFormat="1" applyFont="1" applyFill="1" applyBorder="1" applyAlignment="1" applyProtection="1">
      <alignment horizontal="center" vertical="center"/>
    </xf>
    <xf numFmtId="173" fontId="68" fillId="10" borderId="49" xfId="0" applyNumberFormat="1" applyFont="1" applyFill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166" fontId="27" fillId="10" borderId="10" xfId="0" applyNumberFormat="1" applyFont="1" applyFill="1" applyBorder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23" xfId="0" applyBorder="1" applyAlignment="1">
      <alignment horizontal="center"/>
    </xf>
    <xf numFmtId="0" fontId="21" fillId="0" borderId="31" xfId="0" applyFont="1" applyBorder="1" applyAlignment="1" applyProtection="1">
      <alignment horizontal="left" vertical="center"/>
      <protection locked="0"/>
    </xf>
    <xf numFmtId="0" fontId="1" fillId="5" borderId="30" xfId="0" applyNumberFormat="1" applyFont="1" applyFill="1" applyBorder="1" applyAlignment="1" applyProtection="1">
      <alignment horizontal="left" vertical="center"/>
      <protection locked="0"/>
    </xf>
    <xf numFmtId="0" fontId="21" fillId="5" borderId="31" xfId="0" applyFont="1" applyFill="1" applyBorder="1" applyAlignment="1" applyProtection="1">
      <alignment horizontal="left" vertical="center"/>
      <protection locked="0"/>
    </xf>
    <xf numFmtId="0" fontId="0" fillId="5" borderId="31" xfId="0" applyFill="1" applyBorder="1" applyAlignment="1" applyProtection="1">
      <alignment horizontal="left" vertical="center"/>
      <protection locked="0"/>
    </xf>
    <xf numFmtId="0" fontId="28" fillId="10" borderId="19" xfId="0" quotePrefix="1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NumberFormat="1" applyFont="1" applyFill="1" applyBorder="1" applyAlignment="1" applyProtection="1">
      <alignment horizontal="center" vertical="center"/>
    </xf>
    <xf numFmtId="0" fontId="1" fillId="0" borderId="20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0" borderId="36" xfId="0" applyNumberFormat="1" applyFont="1" applyFill="1" applyBorder="1" applyAlignment="1" applyProtection="1">
      <alignment horizontal="center" vertical="center"/>
    </xf>
  </cellXfs>
  <cellStyles count="1">
    <cellStyle name="Standard" xfId="0" builtinId="0"/>
  </cellStyles>
  <dxfs count="22">
    <dxf>
      <font>
        <b/>
        <i val="0"/>
        <condense val="0"/>
        <extend val="0"/>
      </font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  <color indexed="10"/>
      </font>
      <fill>
        <patternFill>
          <bgColor indexed="15"/>
        </patternFill>
      </fill>
      <border>
        <right/>
        <bottom style="thin">
          <color indexed="64"/>
        </bottom>
      </border>
    </dxf>
    <dxf>
      <font>
        <b/>
        <i val="0"/>
        <condense val="0"/>
        <extend val="0"/>
        <color indexed="13"/>
      </font>
      <fill>
        <patternFill>
          <bgColor indexed="8"/>
        </patternFill>
      </fill>
    </dxf>
    <dxf>
      <font>
        <b/>
        <i val="0"/>
        <condense val="0"/>
        <extend val="0"/>
        <color indexed="11"/>
      </font>
      <fill>
        <patternFill>
          <bgColor indexed="8"/>
        </patternFill>
      </fill>
    </dxf>
    <dxf>
      <font>
        <b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b val="0"/>
        <i val="0"/>
        <condense val="0"/>
        <extend val="0"/>
        <color auto="1"/>
      </font>
      <fill>
        <patternFill>
          <bgColor indexed="15"/>
        </patternFill>
      </fill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  <fill>
        <patternFill>
          <bgColor indexed="15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5</xdr:row>
      <xdr:rowOff>0</xdr:rowOff>
    </xdr:from>
    <xdr:to>
      <xdr:col>21</xdr:col>
      <xdr:colOff>0</xdr:colOff>
      <xdr:row>7</xdr:row>
      <xdr:rowOff>0</xdr:rowOff>
    </xdr:to>
    <xdr:sp macro="" textlink="">
      <xdr:nvSpPr>
        <xdr:cNvPr id="4173" name="Rectangle 15"/>
        <xdr:cNvSpPr>
          <a:spLocks noChangeArrowheads="1"/>
        </xdr:cNvSpPr>
      </xdr:nvSpPr>
      <xdr:spPr bwMode="auto">
        <a:xfrm>
          <a:off x="8953500" y="1971675"/>
          <a:ext cx="2095500" cy="5715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7"/>
  <sheetViews>
    <sheetView showGridLines="0" topLeftCell="B19" zoomScale="115" zoomScaleNormal="115" workbookViewId="0">
      <selection activeCell="K40" sqref="K40"/>
    </sheetView>
  </sheetViews>
  <sheetFormatPr baseColWidth="10" defaultColWidth="8.28515625" defaultRowHeight="11.25" customHeight="1" x14ac:dyDescent="0.2"/>
  <cols>
    <col min="1" max="1" width="18.7109375" style="604" customWidth="1"/>
    <col min="2" max="13" width="8.28515625" style="604" customWidth="1"/>
    <col min="14" max="14" width="15.140625" style="604" customWidth="1"/>
    <col min="15" max="16384" width="8.28515625" style="604"/>
  </cols>
  <sheetData>
    <row r="1" spans="1:19" ht="30" customHeight="1" x14ac:dyDescent="0.2">
      <c r="A1" s="206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38"/>
      <c r="O1" s="2"/>
      <c r="P1" s="2"/>
      <c r="Q1" s="2"/>
      <c r="R1" s="2"/>
      <c r="S1" s="2"/>
    </row>
    <row r="2" spans="1:19" ht="17.100000000000001" customHeight="1" x14ac:dyDescent="0.2">
      <c r="A2" s="605" t="s">
        <v>174</v>
      </c>
      <c r="B2" s="606"/>
      <c r="C2" s="606"/>
      <c r="D2" s="606"/>
      <c r="E2" s="606"/>
      <c r="F2" s="606"/>
      <c r="G2" s="606"/>
      <c r="H2" s="606"/>
      <c r="I2" s="606"/>
      <c r="J2" s="606"/>
      <c r="K2" s="606"/>
      <c r="L2" s="606"/>
      <c r="M2" s="606"/>
      <c r="N2" s="607"/>
      <c r="O2" s="608"/>
      <c r="P2" s="608"/>
      <c r="Q2" s="608"/>
      <c r="R2" s="608"/>
      <c r="S2" s="608"/>
    </row>
    <row r="3" spans="1:19" ht="17.100000000000001" customHeight="1" x14ac:dyDescent="0.2">
      <c r="A3" s="605" t="s">
        <v>129</v>
      </c>
      <c r="B3" s="606"/>
      <c r="C3" s="606"/>
      <c r="D3" s="606"/>
      <c r="E3" s="606"/>
      <c r="F3" s="606"/>
      <c r="G3" s="606"/>
      <c r="H3" s="606"/>
      <c r="I3" s="606"/>
      <c r="J3" s="606"/>
      <c r="K3" s="606"/>
      <c r="L3" s="606"/>
      <c r="M3" s="606"/>
      <c r="N3" s="607"/>
      <c r="O3" s="608"/>
      <c r="P3" s="608"/>
      <c r="Q3" s="608"/>
      <c r="R3" s="608"/>
      <c r="S3" s="608"/>
    </row>
    <row r="4" spans="1:19" ht="17.100000000000001" customHeight="1" x14ac:dyDescent="0.2">
      <c r="A4" s="605"/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7"/>
      <c r="O4" s="608"/>
      <c r="P4" s="608"/>
      <c r="Q4" s="608"/>
      <c r="R4" s="608"/>
      <c r="S4" s="608"/>
    </row>
    <row r="5" spans="1:19" ht="17.100000000000001" customHeight="1" x14ac:dyDescent="0.2">
      <c r="A5" s="609" t="s">
        <v>133</v>
      </c>
      <c r="B5" s="610"/>
      <c r="C5" s="610"/>
      <c r="D5" s="610"/>
      <c r="E5" s="610"/>
      <c r="F5" s="610"/>
      <c r="G5" s="610"/>
      <c r="H5" s="610"/>
      <c r="I5" s="610"/>
      <c r="J5" s="610"/>
      <c r="K5" s="610"/>
      <c r="L5" s="610"/>
      <c r="M5" s="610"/>
      <c r="N5" s="611"/>
      <c r="O5" s="608"/>
      <c r="P5" s="608"/>
      <c r="Q5" s="608"/>
      <c r="R5" s="608"/>
      <c r="S5" s="608"/>
    </row>
    <row r="6" spans="1:19" ht="17.100000000000001" customHeight="1" x14ac:dyDescent="0.2">
      <c r="A6" s="609" t="s">
        <v>134</v>
      </c>
      <c r="B6" s="610"/>
      <c r="C6" s="610"/>
      <c r="D6" s="610"/>
      <c r="E6" s="610"/>
      <c r="F6" s="610"/>
      <c r="G6" s="610"/>
      <c r="H6" s="610"/>
      <c r="I6" s="610"/>
      <c r="J6" s="610"/>
      <c r="K6" s="610"/>
      <c r="L6" s="610"/>
      <c r="M6" s="610"/>
      <c r="N6" s="611"/>
      <c r="O6" s="608"/>
      <c r="P6" s="608"/>
      <c r="Q6" s="608"/>
      <c r="R6" s="608"/>
      <c r="S6" s="608"/>
    </row>
    <row r="7" spans="1:19" ht="17.100000000000001" customHeight="1" x14ac:dyDescent="0.2">
      <c r="A7" s="609" t="s">
        <v>140</v>
      </c>
      <c r="B7" s="610"/>
      <c r="C7" s="610"/>
      <c r="D7" s="610"/>
      <c r="E7" s="610"/>
      <c r="F7" s="610"/>
      <c r="G7" s="610"/>
      <c r="H7" s="610"/>
      <c r="I7" s="610"/>
      <c r="J7" s="610"/>
      <c r="K7" s="610"/>
      <c r="L7" s="610"/>
      <c r="M7" s="610"/>
      <c r="N7" s="611"/>
      <c r="O7" s="608"/>
      <c r="P7" s="608"/>
      <c r="Q7" s="608"/>
      <c r="R7" s="608"/>
      <c r="S7" s="608"/>
    </row>
    <row r="8" spans="1:19" ht="17.100000000000001" customHeight="1" x14ac:dyDescent="0.2">
      <c r="A8" s="609" t="s">
        <v>141</v>
      </c>
      <c r="B8" s="610"/>
      <c r="C8" s="610"/>
      <c r="D8" s="610"/>
      <c r="E8" s="610"/>
      <c r="F8" s="610"/>
      <c r="G8" s="610"/>
      <c r="H8" s="610"/>
      <c r="I8" s="610"/>
      <c r="J8" s="610"/>
      <c r="K8" s="610"/>
      <c r="L8" s="610"/>
      <c r="M8" s="610"/>
      <c r="N8" s="611"/>
      <c r="O8" s="608"/>
      <c r="P8" s="608"/>
      <c r="Q8" s="608"/>
      <c r="R8" s="608"/>
      <c r="S8" s="608"/>
    </row>
    <row r="9" spans="1:19" s="616" customFormat="1" ht="17.100000000000001" customHeight="1" x14ac:dyDescent="0.2">
      <c r="A9" s="612"/>
      <c r="B9" s="613"/>
      <c r="C9" s="613"/>
      <c r="D9" s="613"/>
      <c r="E9" s="613"/>
      <c r="F9" s="613"/>
      <c r="G9" s="613"/>
      <c r="H9" s="613"/>
      <c r="I9" s="613"/>
      <c r="J9" s="613"/>
      <c r="K9" s="613"/>
      <c r="L9" s="613"/>
      <c r="M9" s="613"/>
      <c r="N9" s="614"/>
      <c r="O9" s="615"/>
      <c r="P9" s="615"/>
      <c r="Q9" s="615"/>
      <c r="R9" s="615"/>
      <c r="S9" s="615"/>
    </row>
    <row r="10" spans="1:19" ht="17.100000000000001" customHeight="1" x14ac:dyDescent="0.2">
      <c r="A10" s="617" t="s">
        <v>124</v>
      </c>
      <c r="B10" s="606"/>
      <c r="C10" s="606"/>
      <c r="D10" s="606"/>
      <c r="E10" s="606"/>
      <c r="F10" s="606"/>
      <c r="G10" s="606"/>
      <c r="H10" s="606"/>
      <c r="I10" s="606"/>
      <c r="J10" s="606"/>
      <c r="K10" s="606"/>
      <c r="L10" s="606"/>
      <c r="M10" s="606"/>
      <c r="N10" s="607"/>
      <c r="O10" s="608"/>
      <c r="P10" s="608"/>
      <c r="Q10" s="608"/>
      <c r="R10" s="608"/>
      <c r="S10" s="608"/>
    </row>
    <row r="11" spans="1:19" ht="17.100000000000001" customHeight="1" x14ac:dyDescent="0.2">
      <c r="A11" s="617" t="s">
        <v>173</v>
      </c>
      <c r="B11" s="606"/>
      <c r="C11" s="606"/>
      <c r="D11" s="606"/>
      <c r="E11" s="606"/>
      <c r="F11" s="606"/>
      <c r="G11" s="606"/>
      <c r="H11" s="606"/>
      <c r="I11" s="606"/>
      <c r="J11" s="606"/>
      <c r="K11" s="606"/>
      <c r="L11" s="606"/>
      <c r="M11" s="606"/>
      <c r="N11" s="607"/>
      <c r="O11" s="608"/>
      <c r="P11" s="608"/>
      <c r="Q11" s="608"/>
      <c r="R11" s="608"/>
      <c r="S11" s="608"/>
    </row>
    <row r="12" spans="1:19" ht="17.100000000000001" customHeight="1" x14ac:dyDescent="0.2">
      <c r="A12" s="617" t="s">
        <v>135</v>
      </c>
      <c r="B12" s="606"/>
      <c r="C12" s="606"/>
      <c r="D12" s="606"/>
      <c r="E12" s="606"/>
      <c r="F12" s="606"/>
      <c r="G12" s="606"/>
      <c r="H12" s="606"/>
      <c r="I12" s="606"/>
      <c r="J12" s="606"/>
      <c r="K12" s="606"/>
      <c r="L12" s="606"/>
      <c r="M12" s="606"/>
      <c r="N12" s="607"/>
      <c r="O12" s="608"/>
      <c r="P12" s="608"/>
      <c r="Q12" s="608"/>
      <c r="R12" s="608"/>
      <c r="S12" s="608"/>
    </row>
    <row r="13" spans="1:19" ht="17.100000000000001" customHeight="1" x14ac:dyDescent="0.2">
      <c r="A13" s="618"/>
      <c r="B13" s="606"/>
      <c r="C13" s="606"/>
      <c r="D13" s="606"/>
      <c r="E13" s="606"/>
      <c r="F13" s="606"/>
      <c r="G13" s="606"/>
      <c r="H13" s="606"/>
      <c r="I13" s="606"/>
      <c r="J13" s="606"/>
      <c r="K13" s="606"/>
      <c r="L13" s="606"/>
      <c r="M13" s="606"/>
      <c r="N13" s="607"/>
      <c r="O13" s="608"/>
      <c r="P13" s="608"/>
      <c r="Q13" s="608"/>
      <c r="R13" s="608"/>
      <c r="S13" s="608"/>
    </row>
    <row r="14" spans="1:19" ht="17.100000000000001" customHeight="1" x14ac:dyDescent="0.2">
      <c r="A14" s="619" t="s">
        <v>123</v>
      </c>
      <c r="B14" s="606"/>
      <c r="C14" s="606"/>
      <c r="D14" s="606"/>
      <c r="E14" s="606"/>
      <c r="F14" s="606"/>
      <c r="G14" s="606"/>
      <c r="H14" s="606"/>
      <c r="I14" s="606"/>
      <c r="J14" s="606"/>
      <c r="K14" s="606"/>
      <c r="L14" s="606"/>
      <c r="M14" s="606"/>
      <c r="N14" s="607"/>
      <c r="O14" s="608"/>
      <c r="P14" s="608"/>
      <c r="Q14" s="608"/>
      <c r="R14" s="608"/>
      <c r="S14" s="608"/>
    </row>
    <row r="15" spans="1:19" ht="17.100000000000001" customHeight="1" x14ac:dyDescent="0.2">
      <c r="A15" s="609" t="s">
        <v>132</v>
      </c>
      <c r="B15" s="610"/>
      <c r="C15" s="610"/>
      <c r="D15" s="610"/>
      <c r="E15" s="610"/>
      <c r="F15" s="610"/>
      <c r="G15" s="610"/>
      <c r="H15" s="610"/>
      <c r="I15" s="610"/>
      <c r="J15" s="610"/>
      <c r="K15" s="610"/>
      <c r="L15" s="610"/>
      <c r="M15" s="610"/>
      <c r="N15" s="611"/>
      <c r="O15" s="608"/>
      <c r="P15" s="608"/>
      <c r="Q15" s="608"/>
      <c r="R15" s="608"/>
      <c r="S15" s="608"/>
    </row>
    <row r="16" spans="1:19" ht="17.100000000000001" customHeight="1" x14ac:dyDescent="0.2">
      <c r="A16" s="618"/>
      <c r="B16" s="606"/>
      <c r="C16" s="606"/>
      <c r="D16" s="606"/>
      <c r="E16" s="606"/>
      <c r="F16" s="606"/>
      <c r="G16" s="606"/>
      <c r="H16" s="606"/>
      <c r="I16" s="606"/>
      <c r="J16" s="606"/>
      <c r="K16" s="606"/>
      <c r="L16" s="606"/>
      <c r="M16" s="606"/>
      <c r="N16" s="607"/>
      <c r="O16" s="608"/>
      <c r="P16" s="608"/>
      <c r="Q16" s="608"/>
      <c r="R16" s="608"/>
      <c r="S16" s="608"/>
    </row>
    <row r="17" spans="1:19" ht="17.100000000000001" customHeight="1" x14ac:dyDescent="0.2">
      <c r="A17" s="620"/>
      <c r="B17" s="621"/>
      <c r="C17" s="621"/>
      <c r="D17" s="621"/>
      <c r="E17" s="621"/>
      <c r="F17" s="621"/>
      <c r="G17" s="621"/>
      <c r="H17" s="621"/>
      <c r="I17" s="621"/>
      <c r="J17" s="621"/>
      <c r="K17" s="621"/>
      <c r="L17" s="621"/>
      <c r="M17" s="621"/>
      <c r="N17" s="622"/>
      <c r="O17" s="608"/>
      <c r="P17" s="608"/>
      <c r="Q17" s="608"/>
      <c r="R17" s="608"/>
      <c r="S17" s="608"/>
    </row>
    <row r="18" spans="1:19" ht="17.100000000000001" customHeight="1" x14ac:dyDescent="0.2">
      <c r="A18" s="612" t="s">
        <v>88</v>
      </c>
      <c r="B18" s="606"/>
      <c r="C18" s="606"/>
      <c r="D18" s="606"/>
      <c r="E18" s="606"/>
      <c r="F18" s="606"/>
      <c r="G18" s="606"/>
      <c r="H18" s="606"/>
      <c r="I18" s="606"/>
      <c r="J18" s="606"/>
      <c r="K18" s="606"/>
      <c r="L18" s="606"/>
      <c r="M18" s="606"/>
      <c r="N18" s="607"/>
      <c r="O18" s="608"/>
      <c r="P18" s="608"/>
      <c r="Q18" s="608"/>
      <c r="R18" s="608"/>
      <c r="S18" s="608"/>
    </row>
    <row r="19" spans="1:19" ht="20.100000000000001" customHeight="1" x14ac:dyDescent="0.2">
      <c r="A19" s="623"/>
      <c r="B19" s="606"/>
      <c r="C19" s="606"/>
      <c r="D19" s="606"/>
      <c r="E19" s="606"/>
      <c r="F19" s="624" t="s">
        <v>267</v>
      </c>
      <c r="G19" s="606"/>
      <c r="H19" s="606"/>
      <c r="I19" s="606"/>
      <c r="J19" s="606"/>
      <c r="K19" s="606"/>
      <c r="L19" s="606"/>
      <c r="M19" s="606"/>
      <c r="N19" s="607"/>
      <c r="O19" s="608"/>
      <c r="P19" s="608"/>
      <c r="Q19" s="608"/>
      <c r="R19" s="608"/>
      <c r="S19" s="608"/>
    </row>
    <row r="20" spans="1:19" ht="17.100000000000001" customHeight="1" x14ac:dyDescent="0.2">
      <c r="A20" s="623"/>
      <c r="B20" s="606"/>
      <c r="C20" s="606"/>
      <c r="D20" s="606"/>
      <c r="E20" s="606"/>
      <c r="F20" s="624" t="s">
        <v>268</v>
      </c>
      <c r="G20" s="606"/>
      <c r="H20" s="606"/>
      <c r="I20" s="606"/>
      <c r="J20" s="606"/>
      <c r="K20" s="606"/>
      <c r="L20" s="606"/>
      <c r="M20" s="606"/>
      <c r="N20" s="607"/>
      <c r="O20" s="608"/>
      <c r="P20" s="608"/>
      <c r="Q20" s="608"/>
      <c r="R20" s="608"/>
      <c r="S20" s="608"/>
    </row>
    <row r="21" spans="1:19" ht="17.100000000000001" customHeight="1" x14ac:dyDescent="0.2">
      <c r="A21" s="623"/>
      <c r="B21" s="606"/>
      <c r="C21" s="606"/>
      <c r="D21" s="606"/>
      <c r="E21" s="606"/>
      <c r="F21" s="624" t="s">
        <v>89</v>
      </c>
      <c r="G21" s="606"/>
      <c r="H21" s="606"/>
      <c r="I21" s="606"/>
      <c r="J21" s="606"/>
      <c r="K21" s="606"/>
      <c r="L21" s="606"/>
      <c r="M21" s="606"/>
      <c r="N21" s="607"/>
      <c r="O21" s="608"/>
      <c r="P21" s="608"/>
      <c r="Q21" s="608"/>
      <c r="R21" s="608"/>
      <c r="S21" s="608"/>
    </row>
    <row r="22" spans="1:19" ht="17.100000000000001" customHeight="1" x14ac:dyDescent="0.2">
      <c r="A22" s="623"/>
      <c r="B22" s="606"/>
      <c r="C22" s="606"/>
      <c r="D22" s="606"/>
      <c r="E22" s="606"/>
      <c r="F22" s="624" t="s">
        <v>90</v>
      </c>
      <c r="G22" s="606"/>
      <c r="H22" s="606"/>
      <c r="I22" s="606"/>
      <c r="J22" s="606"/>
      <c r="K22" s="606"/>
      <c r="L22" s="606"/>
      <c r="M22" s="606"/>
      <c r="N22" s="607"/>
      <c r="O22" s="608"/>
      <c r="P22" s="608"/>
      <c r="Q22" s="608"/>
      <c r="R22" s="608"/>
      <c r="S22" s="608"/>
    </row>
    <row r="23" spans="1:19" ht="17.100000000000001" customHeight="1" x14ac:dyDescent="0.2">
      <c r="A23" s="623"/>
      <c r="B23" s="606"/>
      <c r="C23" s="606"/>
      <c r="D23" s="606"/>
      <c r="E23" s="606"/>
      <c r="F23" s="624" t="s">
        <v>91</v>
      </c>
      <c r="G23" s="606"/>
      <c r="H23" s="606"/>
      <c r="I23" s="606"/>
      <c r="J23" s="606"/>
      <c r="K23" s="606"/>
      <c r="L23" s="606"/>
      <c r="M23" s="606"/>
      <c r="N23" s="607"/>
      <c r="O23" s="608"/>
      <c r="P23" s="608"/>
      <c r="Q23" s="608"/>
      <c r="R23" s="608"/>
      <c r="S23" s="608"/>
    </row>
    <row r="24" spans="1:19" ht="9.9499999999999993" customHeight="1" x14ac:dyDescent="0.2">
      <c r="A24" s="623"/>
      <c r="B24" s="606"/>
      <c r="C24" s="606"/>
      <c r="D24" s="606"/>
      <c r="E24" s="606"/>
      <c r="F24" s="624"/>
      <c r="G24" s="606"/>
      <c r="H24" s="606"/>
      <c r="I24" s="606"/>
      <c r="J24" s="606"/>
      <c r="K24" s="606"/>
      <c r="L24" s="606"/>
      <c r="M24" s="606"/>
      <c r="N24" s="607"/>
      <c r="O24" s="608"/>
      <c r="P24" s="608"/>
      <c r="Q24" s="608"/>
      <c r="R24" s="608"/>
      <c r="S24" s="608"/>
    </row>
    <row r="25" spans="1:19" ht="17.100000000000001" customHeight="1" x14ac:dyDescent="0.2">
      <c r="A25" s="612" t="s">
        <v>102</v>
      </c>
      <c r="B25" s="606"/>
      <c r="C25" s="606"/>
      <c r="D25" s="606"/>
      <c r="E25" s="606"/>
      <c r="F25" s="606"/>
      <c r="G25" s="606"/>
      <c r="H25" s="606"/>
      <c r="I25" s="606"/>
      <c r="J25" s="606"/>
      <c r="K25" s="606"/>
      <c r="L25" s="606"/>
      <c r="M25" s="606"/>
      <c r="N25" s="607"/>
      <c r="O25" s="608"/>
      <c r="P25" s="608"/>
      <c r="Q25" s="608"/>
      <c r="R25" s="608"/>
      <c r="S25" s="608"/>
    </row>
    <row r="26" spans="1:19" ht="17.100000000000001" customHeight="1" x14ac:dyDescent="0.2">
      <c r="A26" s="612"/>
      <c r="B26" s="606"/>
      <c r="C26" s="606"/>
      <c r="D26" s="606"/>
      <c r="E26" s="606"/>
      <c r="F26" s="606"/>
      <c r="G26" s="606"/>
      <c r="H26" s="606"/>
      <c r="I26" s="606"/>
      <c r="J26" s="606"/>
      <c r="K26" s="606"/>
      <c r="L26" s="606"/>
      <c r="M26" s="606"/>
      <c r="N26" s="607"/>
      <c r="O26" s="608"/>
      <c r="P26" s="608"/>
      <c r="Q26" s="608"/>
      <c r="R26" s="608"/>
      <c r="S26" s="608"/>
    </row>
    <row r="27" spans="1:19" ht="17.100000000000001" customHeight="1" x14ac:dyDescent="0.2">
      <c r="A27" s="612" t="s">
        <v>125</v>
      </c>
      <c r="B27" s="606"/>
      <c r="C27" s="606"/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7"/>
      <c r="O27" s="608"/>
      <c r="P27" s="608"/>
      <c r="Q27" s="608"/>
      <c r="R27" s="608"/>
      <c r="S27" s="608"/>
    </row>
    <row r="28" spans="1:19" ht="17.100000000000001" customHeight="1" x14ac:dyDescent="0.2">
      <c r="A28" s="612" t="s">
        <v>126</v>
      </c>
      <c r="B28" s="606"/>
      <c r="C28" s="606"/>
      <c r="D28" s="606"/>
      <c r="E28" s="606"/>
      <c r="F28" s="606"/>
      <c r="G28" s="606"/>
      <c r="H28" s="606"/>
      <c r="I28" s="606"/>
      <c r="J28" s="606"/>
      <c r="K28" s="606"/>
      <c r="L28" s="606"/>
      <c r="M28" s="606"/>
      <c r="N28" s="607"/>
      <c r="O28" s="608"/>
      <c r="P28" s="608"/>
      <c r="Q28" s="608"/>
      <c r="R28" s="608"/>
      <c r="S28" s="608"/>
    </row>
    <row r="29" spans="1:19" ht="15" customHeight="1" x14ac:dyDescent="0.2">
      <c r="A29" s="612"/>
      <c r="B29" s="606"/>
      <c r="C29" s="606"/>
      <c r="D29" s="606"/>
      <c r="E29" s="606"/>
      <c r="F29" s="606"/>
      <c r="G29" s="606"/>
      <c r="H29" s="606"/>
      <c r="I29" s="606"/>
      <c r="J29" s="606"/>
      <c r="K29" s="606"/>
      <c r="L29" s="606"/>
      <c r="M29" s="606"/>
      <c r="N29" s="607"/>
      <c r="O29" s="608"/>
      <c r="P29" s="608"/>
      <c r="Q29" s="608"/>
      <c r="R29" s="608"/>
      <c r="S29" s="608"/>
    </row>
    <row r="30" spans="1:19" ht="15" customHeight="1" x14ac:dyDescent="0.2">
      <c r="A30" s="625" t="s">
        <v>207</v>
      </c>
      <c r="B30" s="626"/>
      <c r="C30" s="626"/>
      <c r="D30" s="626"/>
      <c r="E30" s="626"/>
      <c r="F30" s="626"/>
      <c r="G30" s="626"/>
      <c r="H30" s="626"/>
      <c r="I30" s="626"/>
      <c r="J30" s="626"/>
      <c r="K30" s="626"/>
      <c r="L30" s="626"/>
      <c r="M30" s="626"/>
      <c r="N30" s="627"/>
      <c r="O30" s="608"/>
      <c r="P30" s="608"/>
      <c r="Q30" s="608"/>
      <c r="R30" s="608"/>
      <c r="S30" s="608"/>
    </row>
    <row r="31" spans="1:19" ht="15" customHeight="1" x14ac:dyDescent="0.2">
      <c r="A31" s="625"/>
      <c r="B31" s="626"/>
      <c r="C31" s="626"/>
      <c r="D31" s="626"/>
      <c r="E31" s="628" t="s">
        <v>204</v>
      </c>
      <c r="F31" s="629"/>
      <c r="G31" s="626"/>
      <c r="H31" s="626"/>
      <c r="I31" s="626"/>
      <c r="J31" s="626"/>
      <c r="K31" s="626"/>
      <c r="L31" s="626"/>
      <c r="M31" s="626"/>
      <c r="N31" s="627"/>
      <c r="O31" s="608"/>
      <c r="P31" s="608"/>
      <c r="Q31" s="608"/>
      <c r="R31" s="608"/>
      <c r="S31" s="608"/>
    </row>
    <row r="32" spans="1:19" ht="15" customHeight="1" x14ac:dyDescent="0.2">
      <c r="A32" s="625"/>
      <c r="B32" s="626"/>
      <c r="C32" s="626"/>
      <c r="D32" s="626"/>
      <c r="E32" s="628" t="s">
        <v>205</v>
      </c>
      <c r="F32" s="626"/>
      <c r="G32" s="626"/>
      <c r="H32" s="626"/>
      <c r="I32" s="626"/>
      <c r="J32" s="626"/>
      <c r="K32" s="626"/>
      <c r="L32" s="626"/>
      <c r="M32" s="626"/>
      <c r="N32" s="627"/>
      <c r="O32" s="608"/>
      <c r="P32" s="608"/>
      <c r="Q32" s="608"/>
      <c r="R32" s="608"/>
      <c r="S32" s="608"/>
    </row>
    <row r="33" spans="1:19" ht="15" customHeight="1" x14ac:dyDescent="0.2">
      <c r="A33" s="625" t="s">
        <v>206</v>
      </c>
      <c r="B33" s="626"/>
      <c r="C33" s="626"/>
      <c r="D33" s="626"/>
      <c r="E33" s="626"/>
      <c r="F33" s="626"/>
      <c r="G33" s="626"/>
      <c r="H33" s="626"/>
      <c r="I33" s="626"/>
      <c r="J33" s="626"/>
      <c r="K33" s="626"/>
      <c r="L33" s="626"/>
      <c r="M33" s="626"/>
      <c r="N33" s="627"/>
      <c r="O33" s="608"/>
      <c r="P33" s="608"/>
      <c r="Q33" s="608"/>
      <c r="R33" s="608"/>
      <c r="S33" s="608"/>
    </row>
    <row r="34" spans="1:19" ht="15" customHeight="1" x14ac:dyDescent="0.2">
      <c r="A34" s="612"/>
      <c r="B34" s="606"/>
      <c r="C34" s="606"/>
      <c r="D34" s="606"/>
      <c r="E34" s="606"/>
      <c r="F34" s="606"/>
      <c r="G34" s="606"/>
      <c r="H34" s="606"/>
      <c r="I34" s="606"/>
      <c r="J34" s="606"/>
      <c r="K34" s="606"/>
      <c r="L34" s="606"/>
      <c r="M34" s="606"/>
      <c r="N34" s="607"/>
      <c r="O34" s="608"/>
      <c r="P34" s="608"/>
      <c r="Q34" s="608"/>
      <c r="R34" s="608"/>
      <c r="S34" s="608"/>
    </row>
    <row r="35" spans="1:19" ht="15" customHeight="1" x14ac:dyDescent="0.2">
      <c r="A35" s="617" t="s">
        <v>92</v>
      </c>
      <c r="B35" s="606"/>
      <c r="C35" s="606"/>
      <c r="D35" s="606"/>
      <c r="E35" s="606"/>
      <c r="F35" s="606"/>
      <c r="G35" s="606"/>
      <c r="H35" s="606"/>
      <c r="I35" s="606"/>
      <c r="J35" s="606"/>
      <c r="K35" s="606"/>
      <c r="L35" s="606"/>
      <c r="M35" s="606"/>
      <c r="N35" s="607"/>
      <c r="O35" s="608"/>
      <c r="P35" s="608"/>
      <c r="Q35" s="608"/>
      <c r="R35" s="608"/>
      <c r="S35" s="608"/>
    </row>
    <row r="36" spans="1:19" ht="15" customHeight="1" x14ac:dyDescent="0.2">
      <c r="A36" s="612"/>
      <c r="B36" s="606"/>
      <c r="C36" s="606"/>
      <c r="D36" s="606"/>
      <c r="E36" s="606"/>
      <c r="F36" s="606"/>
      <c r="G36" s="606"/>
      <c r="H36" s="606"/>
      <c r="I36" s="606"/>
      <c r="J36" s="606"/>
      <c r="K36" s="606"/>
      <c r="L36" s="606"/>
      <c r="M36" s="606"/>
      <c r="N36" s="607"/>
      <c r="O36" s="608"/>
      <c r="P36" s="608"/>
      <c r="Q36" s="608"/>
      <c r="R36" s="608"/>
      <c r="S36" s="608"/>
    </row>
    <row r="37" spans="1:19" ht="15" customHeight="1" x14ac:dyDescent="0.2">
      <c r="A37" s="630"/>
      <c r="B37" s="621"/>
      <c r="C37" s="621"/>
      <c r="D37" s="621"/>
      <c r="E37" s="621"/>
      <c r="F37" s="621"/>
      <c r="G37" s="621"/>
      <c r="H37" s="621"/>
      <c r="I37" s="621"/>
      <c r="J37" s="621"/>
      <c r="K37" s="621"/>
      <c r="L37" s="621"/>
      <c r="M37" s="621"/>
      <c r="N37" s="622"/>
      <c r="O37" s="608"/>
      <c r="P37" s="608"/>
      <c r="Q37" s="608"/>
      <c r="R37" s="608"/>
      <c r="S37" s="608"/>
    </row>
    <row r="38" spans="1:19" s="616" customFormat="1" ht="20.100000000000001" customHeight="1" x14ac:dyDescent="0.2">
      <c r="A38" s="609"/>
      <c r="B38" s="631"/>
      <c r="C38" s="631"/>
      <c r="D38" s="631"/>
      <c r="E38" s="631"/>
      <c r="F38" s="631"/>
      <c r="G38" s="632" t="s">
        <v>127</v>
      </c>
      <c r="H38" s="631"/>
      <c r="I38" s="631"/>
      <c r="J38" s="631"/>
      <c r="K38" s="631"/>
      <c r="L38" s="631"/>
      <c r="M38" s="631"/>
      <c r="N38" s="633"/>
      <c r="O38" s="615"/>
      <c r="P38" s="615"/>
      <c r="Q38" s="615"/>
      <c r="R38" s="615"/>
      <c r="S38" s="615"/>
    </row>
    <row r="39" spans="1:19" s="616" customFormat="1" ht="20.100000000000001" customHeight="1" x14ac:dyDescent="0.2">
      <c r="A39" s="634"/>
      <c r="B39" s="613"/>
      <c r="C39" s="613"/>
      <c r="D39" s="613"/>
      <c r="E39" s="613"/>
      <c r="F39" s="613"/>
      <c r="G39" s="635"/>
      <c r="H39" s="613"/>
      <c r="I39" s="613"/>
      <c r="J39" s="613"/>
      <c r="K39" s="613"/>
      <c r="L39" s="613"/>
      <c r="M39" s="613"/>
      <c r="N39" s="614"/>
      <c r="O39" s="615"/>
      <c r="P39" s="615"/>
      <c r="Q39" s="615"/>
      <c r="R39" s="615"/>
      <c r="S39" s="615"/>
    </row>
    <row r="40" spans="1:19" s="616" customFormat="1" ht="20.100000000000001" customHeight="1" x14ac:dyDescent="0.2">
      <c r="A40" s="636"/>
      <c r="B40" s="637"/>
      <c r="C40" s="637"/>
      <c r="D40" s="637"/>
      <c r="E40" s="637"/>
      <c r="F40" s="637"/>
      <c r="G40" s="638"/>
      <c r="H40" s="637"/>
      <c r="I40" s="637"/>
      <c r="J40" s="637"/>
      <c r="K40" s="637"/>
      <c r="L40" s="637"/>
      <c r="M40" s="637"/>
      <c r="N40" s="639"/>
      <c r="O40" s="615"/>
      <c r="P40" s="615"/>
      <c r="Q40" s="615"/>
      <c r="R40" s="615"/>
      <c r="S40" s="615"/>
    </row>
    <row r="41" spans="1:19" ht="11.25" customHeight="1" x14ac:dyDescent="0.2">
      <c r="A41" s="640"/>
      <c r="B41" s="641"/>
      <c r="C41" s="641"/>
      <c r="D41" s="641"/>
      <c r="E41" s="641"/>
      <c r="F41" s="641"/>
      <c r="G41" s="642"/>
      <c r="H41" s="643"/>
      <c r="I41" s="641"/>
      <c r="J41" s="641"/>
      <c r="K41" s="641"/>
      <c r="L41" s="641"/>
      <c r="M41" s="641"/>
      <c r="N41" s="644"/>
      <c r="R41" s="645"/>
    </row>
    <row r="42" spans="1:19" s="650" customFormat="1" ht="17.100000000000001" customHeight="1" x14ac:dyDescent="0.2">
      <c r="A42" s="646" t="s">
        <v>128</v>
      </c>
      <c r="B42" s="647"/>
      <c r="C42" s="647"/>
      <c r="D42" s="647"/>
      <c r="E42" s="647"/>
      <c r="F42" s="647"/>
      <c r="G42" s="647"/>
      <c r="H42" s="647"/>
      <c r="I42" s="647"/>
      <c r="J42" s="647"/>
      <c r="K42" s="647"/>
      <c r="L42" s="647"/>
      <c r="M42" s="647"/>
      <c r="N42" s="648"/>
      <c r="O42" s="649"/>
      <c r="P42" s="649"/>
      <c r="Q42" s="649"/>
      <c r="R42" s="649"/>
      <c r="S42" s="649"/>
    </row>
    <row r="43" spans="1:19" ht="11.25" customHeight="1" x14ac:dyDescent="0.2">
      <c r="A43" s="651"/>
      <c r="B43" s="652"/>
      <c r="C43" s="652"/>
      <c r="D43" s="652"/>
      <c r="E43" s="652"/>
      <c r="F43" s="652"/>
      <c r="G43" s="653"/>
      <c r="H43" s="654"/>
      <c r="I43" s="652"/>
      <c r="J43" s="652"/>
      <c r="K43" s="652"/>
      <c r="L43" s="652"/>
      <c r="M43" s="652"/>
      <c r="N43" s="648"/>
      <c r="R43" s="645"/>
    </row>
    <row r="44" spans="1:19" ht="11.25" customHeight="1" x14ac:dyDescent="0.2">
      <c r="A44" s="651" t="s">
        <v>68</v>
      </c>
      <c r="B44" s="652" t="s">
        <v>164</v>
      </c>
      <c r="C44" s="652"/>
      <c r="D44" s="652"/>
      <c r="E44" s="652"/>
      <c r="F44" s="652"/>
      <c r="G44" s="652"/>
      <c r="H44" s="652"/>
      <c r="I44" s="652"/>
      <c r="J44" s="652"/>
      <c r="K44" s="652"/>
      <c r="L44" s="652"/>
      <c r="M44" s="652"/>
      <c r="N44" s="655"/>
    </row>
    <row r="45" spans="1:19" ht="11.25" customHeight="1" x14ac:dyDescent="0.2">
      <c r="A45" s="651"/>
      <c r="B45" s="652" t="s">
        <v>69</v>
      </c>
      <c r="C45" s="652"/>
      <c r="D45" s="652"/>
      <c r="E45" s="652"/>
      <c r="F45" s="652"/>
      <c r="G45" s="652"/>
      <c r="H45" s="652"/>
      <c r="I45" s="652"/>
      <c r="J45" s="652"/>
      <c r="K45" s="652"/>
      <c r="L45" s="652"/>
      <c r="M45" s="652"/>
      <c r="N45" s="655"/>
    </row>
    <row r="46" spans="1:19" ht="11.25" customHeight="1" x14ac:dyDescent="0.2">
      <c r="A46" s="651"/>
      <c r="B46" s="652" t="s">
        <v>0</v>
      </c>
      <c r="C46" s="652"/>
      <c r="D46" s="652"/>
      <c r="E46" s="652"/>
      <c r="F46" s="652"/>
      <c r="G46" s="652"/>
      <c r="H46" s="652"/>
      <c r="I46" s="652"/>
      <c r="J46" s="652"/>
      <c r="K46" s="652"/>
      <c r="L46" s="652"/>
      <c r="M46" s="652"/>
      <c r="N46" s="655"/>
    </row>
    <row r="47" spans="1:19" ht="11.25" customHeight="1" x14ac:dyDescent="0.2">
      <c r="A47" s="651"/>
      <c r="B47" s="652" t="s">
        <v>1</v>
      </c>
      <c r="C47" s="652"/>
      <c r="D47" s="652"/>
      <c r="E47" s="652"/>
      <c r="F47" s="652"/>
      <c r="G47" s="652"/>
      <c r="H47" s="652"/>
      <c r="I47" s="652"/>
      <c r="J47" s="652"/>
      <c r="K47" s="652"/>
      <c r="L47" s="652"/>
      <c r="M47" s="652"/>
      <c r="N47" s="655"/>
    </row>
    <row r="48" spans="1:19" ht="11.25" customHeight="1" x14ac:dyDescent="0.2">
      <c r="A48" s="651"/>
      <c r="B48" s="652"/>
      <c r="C48" s="652"/>
      <c r="D48" s="652"/>
      <c r="E48" s="652"/>
      <c r="F48" s="652"/>
      <c r="G48" s="652"/>
      <c r="H48" s="652"/>
      <c r="I48" s="652"/>
      <c r="J48" s="652"/>
      <c r="K48" s="652"/>
      <c r="L48" s="652"/>
      <c r="M48" s="652"/>
      <c r="N48" s="655"/>
    </row>
    <row r="49" spans="1:14" ht="11.25" customHeight="1" x14ac:dyDescent="0.2">
      <c r="A49" s="651"/>
      <c r="B49" s="652" t="s">
        <v>136</v>
      </c>
      <c r="C49" s="652"/>
      <c r="D49" s="652"/>
      <c r="E49" s="652"/>
      <c r="F49" s="652"/>
      <c r="G49" s="652"/>
      <c r="H49" s="652"/>
      <c r="I49" s="652"/>
      <c r="J49" s="652"/>
      <c r="K49" s="652"/>
      <c r="L49" s="652"/>
      <c r="M49" s="652"/>
      <c r="N49" s="655"/>
    </row>
    <row r="50" spans="1:14" ht="11.25" customHeight="1" x14ac:dyDescent="0.2">
      <c r="A50" s="651"/>
      <c r="B50" s="656" t="s">
        <v>2</v>
      </c>
      <c r="C50" s="652" t="s">
        <v>3</v>
      </c>
      <c r="D50" s="652"/>
      <c r="E50" s="652"/>
      <c r="F50" s="652"/>
      <c r="G50" s="652"/>
      <c r="H50" s="652"/>
      <c r="I50" s="652"/>
      <c r="J50" s="652"/>
      <c r="K50" s="652"/>
      <c r="L50" s="652"/>
      <c r="M50" s="652"/>
      <c r="N50" s="655"/>
    </row>
    <row r="51" spans="1:14" ht="11.25" customHeight="1" x14ac:dyDescent="0.2">
      <c r="A51" s="651"/>
      <c r="B51" s="652"/>
      <c r="C51" s="652" t="s">
        <v>137</v>
      </c>
      <c r="D51" s="652"/>
      <c r="E51" s="652"/>
      <c r="F51" s="652"/>
      <c r="G51" s="652"/>
      <c r="H51" s="652"/>
      <c r="I51" s="652"/>
      <c r="J51" s="652"/>
      <c r="K51" s="652"/>
      <c r="L51" s="652"/>
      <c r="M51" s="652"/>
      <c r="N51" s="655"/>
    </row>
    <row r="52" spans="1:14" ht="11.25" customHeight="1" x14ac:dyDescent="0.2">
      <c r="A52" s="651"/>
      <c r="B52" s="652"/>
      <c r="C52" s="652"/>
      <c r="D52" s="652"/>
      <c r="E52" s="652"/>
      <c r="F52" s="652"/>
      <c r="G52" s="652"/>
      <c r="H52" s="652"/>
      <c r="I52" s="652"/>
      <c r="J52" s="652"/>
      <c r="K52" s="652"/>
      <c r="L52" s="652"/>
      <c r="M52" s="652"/>
      <c r="N52" s="655"/>
    </row>
    <row r="53" spans="1:14" ht="11.25" customHeight="1" x14ac:dyDescent="0.2">
      <c r="A53" s="651"/>
      <c r="B53" s="652" t="s">
        <v>4</v>
      </c>
      <c r="C53" s="652"/>
      <c r="D53" s="652"/>
      <c r="E53" s="652"/>
      <c r="F53" s="652"/>
      <c r="G53" s="652"/>
      <c r="H53" s="652"/>
      <c r="I53" s="652"/>
      <c r="J53" s="652"/>
      <c r="K53" s="652"/>
      <c r="L53" s="652"/>
      <c r="M53" s="652"/>
      <c r="N53" s="655"/>
    </row>
    <row r="54" spans="1:14" ht="11.25" customHeight="1" x14ac:dyDescent="0.2">
      <c r="A54" s="651"/>
      <c r="B54" s="652" t="s">
        <v>5</v>
      </c>
      <c r="C54" s="652"/>
      <c r="D54" s="652"/>
      <c r="E54" s="652"/>
      <c r="F54" s="652"/>
      <c r="G54" s="652"/>
      <c r="H54" s="652"/>
      <c r="I54" s="652"/>
      <c r="J54" s="652"/>
      <c r="K54" s="652"/>
      <c r="L54" s="652"/>
      <c r="M54" s="652"/>
      <c r="N54" s="655"/>
    </row>
    <row r="55" spans="1:14" ht="11.25" customHeight="1" x14ac:dyDescent="0.2">
      <c r="A55" s="651"/>
      <c r="B55" s="656" t="s">
        <v>2</v>
      </c>
      <c r="C55" s="652" t="s">
        <v>6</v>
      </c>
      <c r="D55" s="652"/>
      <c r="E55" s="652"/>
      <c r="F55" s="652"/>
      <c r="G55" s="652"/>
      <c r="H55" s="652"/>
      <c r="I55" s="652"/>
      <c r="J55" s="652"/>
      <c r="K55" s="652"/>
      <c r="L55" s="652"/>
      <c r="M55" s="652"/>
      <c r="N55" s="655"/>
    </row>
    <row r="56" spans="1:14" ht="11.25" customHeight="1" x14ac:dyDescent="0.2">
      <c r="A56" s="651"/>
      <c r="B56" s="652"/>
      <c r="C56" s="652" t="s">
        <v>7</v>
      </c>
      <c r="D56" s="652"/>
      <c r="E56" s="652"/>
      <c r="F56" s="652"/>
      <c r="G56" s="652"/>
      <c r="H56" s="652"/>
      <c r="I56" s="652"/>
      <c r="J56" s="652"/>
      <c r="K56" s="652"/>
      <c r="L56" s="652"/>
      <c r="M56" s="652"/>
      <c r="N56" s="655"/>
    </row>
    <row r="57" spans="1:14" ht="11.25" customHeight="1" x14ac:dyDescent="0.2">
      <c r="A57" s="651"/>
      <c r="B57" s="652"/>
      <c r="C57" s="652" t="s">
        <v>8</v>
      </c>
      <c r="D57" s="652"/>
      <c r="E57" s="652"/>
      <c r="F57" s="652"/>
      <c r="G57" s="652"/>
      <c r="H57" s="652"/>
      <c r="I57" s="652"/>
      <c r="J57" s="652"/>
      <c r="K57" s="652"/>
      <c r="L57" s="652"/>
      <c r="M57" s="652"/>
      <c r="N57" s="655"/>
    </row>
    <row r="58" spans="1:14" ht="11.25" customHeight="1" x14ac:dyDescent="0.2">
      <c r="A58" s="651"/>
      <c r="B58" s="652"/>
      <c r="C58" s="652"/>
      <c r="D58" s="652"/>
      <c r="E58" s="652"/>
      <c r="F58" s="652"/>
      <c r="G58" s="652"/>
      <c r="H58" s="652"/>
      <c r="I58" s="652"/>
      <c r="J58" s="652"/>
      <c r="K58" s="652"/>
      <c r="L58" s="652"/>
      <c r="M58" s="652"/>
      <c r="N58" s="655"/>
    </row>
    <row r="59" spans="1:14" ht="11.25" customHeight="1" x14ac:dyDescent="0.2">
      <c r="A59" s="651" t="s">
        <v>70</v>
      </c>
      <c r="B59" s="652" t="s">
        <v>138</v>
      </c>
      <c r="C59" s="652"/>
      <c r="D59" s="652"/>
      <c r="E59" s="652"/>
      <c r="F59" s="652"/>
      <c r="G59" s="652"/>
      <c r="H59" s="652"/>
      <c r="I59" s="652"/>
      <c r="J59" s="652"/>
      <c r="K59" s="652"/>
      <c r="L59" s="652"/>
      <c r="M59" s="652"/>
      <c r="N59" s="655"/>
    </row>
    <row r="60" spans="1:14" ht="11.25" customHeight="1" x14ac:dyDescent="0.2">
      <c r="A60" s="651"/>
      <c r="B60" s="652" t="s">
        <v>120</v>
      </c>
      <c r="C60" s="652"/>
      <c r="D60" s="652"/>
      <c r="E60" s="652"/>
      <c r="F60" s="652"/>
      <c r="G60" s="652"/>
      <c r="H60" s="652"/>
      <c r="I60" s="652"/>
      <c r="J60" s="652"/>
      <c r="K60" s="652"/>
      <c r="L60" s="652"/>
      <c r="M60" s="652"/>
      <c r="N60" s="655"/>
    </row>
    <row r="61" spans="1:14" ht="11.25" customHeight="1" x14ac:dyDescent="0.2">
      <c r="A61" s="651"/>
      <c r="B61" s="652" t="s">
        <v>165</v>
      </c>
      <c r="C61" s="652"/>
      <c r="D61" s="652"/>
      <c r="E61" s="652"/>
      <c r="F61" s="652"/>
      <c r="G61" s="652"/>
      <c r="H61" s="652"/>
      <c r="I61" s="652"/>
      <c r="J61" s="652"/>
      <c r="K61" s="652"/>
      <c r="L61" s="652"/>
      <c r="M61" s="652"/>
      <c r="N61" s="655"/>
    </row>
    <row r="62" spans="1:14" ht="11.25" customHeight="1" x14ac:dyDescent="0.2">
      <c r="A62" s="651"/>
      <c r="B62" s="652"/>
      <c r="C62" s="652"/>
      <c r="D62" s="652"/>
      <c r="E62" s="652"/>
      <c r="F62" s="652"/>
      <c r="G62" s="652"/>
      <c r="H62" s="652"/>
      <c r="I62" s="652"/>
      <c r="J62" s="652"/>
      <c r="K62" s="652"/>
      <c r="L62" s="652"/>
      <c r="M62" s="652"/>
      <c r="N62" s="655"/>
    </row>
    <row r="63" spans="1:14" ht="11.25" customHeight="1" x14ac:dyDescent="0.2">
      <c r="A63" s="651" t="s">
        <v>78</v>
      </c>
      <c r="B63" s="652" t="s">
        <v>93</v>
      </c>
      <c r="C63" s="652"/>
      <c r="D63" s="652"/>
      <c r="E63" s="652"/>
      <c r="F63" s="652"/>
      <c r="G63" s="652"/>
      <c r="H63" s="652"/>
      <c r="I63" s="652"/>
      <c r="J63" s="652"/>
      <c r="K63" s="652"/>
      <c r="L63" s="652"/>
      <c r="M63" s="652"/>
      <c r="N63" s="655"/>
    </row>
    <row r="64" spans="1:14" ht="11.25" customHeight="1" x14ac:dyDescent="0.2">
      <c r="A64" s="651"/>
      <c r="B64" s="652" t="s">
        <v>94</v>
      </c>
      <c r="C64" s="652"/>
      <c r="D64" s="652"/>
      <c r="E64" s="652"/>
      <c r="F64" s="652"/>
      <c r="G64" s="652"/>
      <c r="H64" s="652"/>
      <c r="I64" s="652"/>
      <c r="J64" s="652"/>
      <c r="K64" s="652"/>
      <c r="L64" s="652"/>
      <c r="M64" s="652"/>
      <c r="N64" s="655"/>
    </row>
    <row r="65" spans="1:14" ht="11.25" customHeight="1" x14ac:dyDescent="0.2">
      <c r="A65" s="651"/>
      <c r="B65" s="656" t="s">
        <v>2</v>
      </c>
      <c r="C65" s="652" t="s">
        <v>9</v>
      </c>
      <c r="D65" s="652"/>
      <c r="E65" s="652"/>
      <c r="F65" s="652"/>
      <c r="G65" s="652"/>
      <c r="H65" s="652"/>
      <c r="I65" s="652"/>
      <c r="J65" s="652"/>
      <c r="K65" s="652"/>
      <c r="L65" s="652"/>
      <c r="M65" s="652"/>
      <c r="N65" s="655"/>
    </row>
    <row r="66" spans="1:14" ht="11.25" customHeight="1" x14ac:dyDescent="0.2">
      <c r="A66" s="651"/>
      <c r="B66" s="652"/>
      <c r="C66" s="652" t="s">
        <v>87</v>
      </c>
      <c r="D66" s="652"/>
      <c r="E66" s="652"/>
      <c r="F66" s="652"/>
      <c r="G66" s="652"/>
      <c r="H66" s="652"/>
      <c r="I66" s="652"/>
      <c r="J66" s="652"/>
      <c r="K66" s="652"/>
      <c r="L66" s="652"/>
      <c r="M66" s="652"/>
      <c r="N66" s="655"/>
    </row>
    <row r="67" spans="1:14" ht="11.25" customHeight="1" x14ac:dyDescent="0.2">
      <c r="A67" s="651"/>
      <c r="B67" s="652"/>
      <c r="C67" s="652"/>
      <c r="D67" s="652"/>
      <c r="E67" s="652"/>
      <c r="F67" s="652"/>
      <c r="G67" s="652"/>
      <c r="H67" s="652"/>
      <c r="I67" s="652"/>
      <c r="J67" s="652"/>
      <c r="K67" s="652"/>
      <c r="L67" s="652"/>
      <c r="M67" s="652"/>
      <c r="N67" s="655"/>
    </row>
    <row r="68" spans="1:14" ht="11.25" customHeight="1" x14ac:dyDescent="0.2">
      <c r="A68" s="651"/>
      <c r="B68" s="652" t="s">
        <v>139</v>
      </c>
      <c r="C68" s="652"/>
      <c r="D68" s="652"/>
      <c r="E68" s="652"/>
      <c r="F68" s="652"/>
      <c r="G68" s="652"/>
      <c r="H68" s="652"/>
      <c r="I68" s="652"/>
      <c r="J68" s="652"/>
      <c r="K68" s="652"/>
      <c r="L68" s="652"/>
      <c r="M68" s="652"/>
      <c r="N68" s="655"/>
    </row>
    <row r="69" spans="1:14" ht="11.25" customHeight="1" x14ac:dyDescent="0.2">
      <c r="A69" s="651"/>
      <c r="B69" s="652" t="s">
        <v>95</v>
      </c>
      <c r="C69" s="652"/>
      <c r="D69" s="652"/>
      <c r="E69" s="652"/>
      <c r="F69" s="652"/>
      <c r="G69" s="652"/>
      <c r="H69" s="652"/>
      <c r="I69" s="652"/>
      <c r="J69" s="652"/>
      <c r="K69" s="652"/>
      <c r="L69" s="652"/>
      <c r="M69" s="652"/>
      <c r="N69" s="655"/>
    </row>
    <row r="70" spans="1:14" ht="11.25" customHeight="1" x14ac:dyDescent="0.2">
      <c r="A70" s="651"/>
      <c r="B70" s="652" t="s">
        <v>85</v>
      </c>
      <c r="C70" s="652"/>
      <c r="D70" s="652"/>
      <c r="E70" s="652"/>
      <c r="F70" s="652"/>
      <c r="G70" s="657" t="s">
        <v>96</v>
      </c>
      <c r="H70" s="652"/>
      <c r="I70" s="652"/>
      <c r="J70" s="652"/>
      <c r="K70" s="652"/>
      <c r="L70" s="652"/>
      <c r="M70" s="652"/>
      <c r="N70" s="655"/>
    </row>
    <row r="71" spans="1:14" ht="11.25" customHeight="1" x14ac:dyDescent="0.2">
      <c r="A71" s="651"/>
      <c r="B71" s="652"/>
      <c r="C71" s="652"/>
      <c r="D71" s="652"/>
      <c r="E71" s="652"/>
      <c r="F71" s="652"/>
      <c r="G71" s="652" t="s">
        <v>97</v>
      </c>
      <c r="H71" s="652"/>
      <c r="I71" s="652"/>
      <c r="J71" s="652"/>
      <c r="K71" s="652"/>
      <c r="L71" s="652"/>
      <c r="M71" s="652"/>
      <c r="N71" s="655"/>
    </row>
    <row r="72" spans="1:14" ht="11.25" customHeight="1" x14ac:dyDescent="0.2">
      <c r="A72" s="651"/>
      <c r="B72" s="652"/>
      <c r="C72" s="652"/>
      <c r="D72" s="652"/>
      <c r="E72" s="652"/>
      <c r="F72" s="652"/>
      <c r="G72" s="657" t="s">
        <v>98</v>
      </c>
      <c r="H72" s="652"/>
      <c r="I72" s="652"/>
      <c r="J72" s="652"/>
      <c r="K72" s="652"/>
      <c r="L72" s="652"/>
      <c r="M72" s="652"/>
      <c r="N72" s="655"/>
    </row>
    <row r="73" spans="1:14" ht="11.25" customHeight="1" x14ac:dyDescent="0.2">
      <c r="A73" s="651"/>
      <c r="B73" s="652" t="s">
        <v>84</v>
      </c>
      <c r="C73" s="652"/>
      <c r="D73" s="652"/>
      <c r="E73" s="652"/>
      <c r="F73" s="652"/>
      <c r="G73" s="657" t="s">
        <v>117</v>
      </c>
      <c r="H73" s="652"/>
      <c r="I73" s="652"/>
      <c r="J73" s="652"/>
      <c r="K73" s="652"/>
      <c r="L73" s="652"/>
      <c r="M73" s="652"/>
      <c r="N73" s="655"/>
    </row>
    <row r="74" spans="1:14" ht="11.25" customHeight="1" x14ac:dyDescent="0.2">
      <c r="A74" s="651"/>
      <c r="B74" s="652" t="s">
        <v>86</v>
      </c>
      <c r="C74" s="652"/>
      <c r="D74" s="652"/>
      <c r="E74" s="652"/>
      <c r="F74" s="652"/>
      <c r="G74" s="657" t="s">
        <v>99</v>
      </c>
      <c r="H74" s="652"/>
      <c r="I74" s="652"/>
      <c r="J74" s="652"/>
      <c r="K74" s="652"/>
      <c r="L74" s="652"/>
      <c r="M74" s="652"/>
      <c r="N74" s="655"/>
    </row>
    <row r="75" spans="1:14" ht="11.25" customHeight="1" x14ac:dyDescent="0.2">
      <c r="A75" s="651"/>
      <c r="B75" s="652"/>
      <c r="C75" s="652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5"/>
    </row>
    <row r="76" spans="1:14" ht="11.25" customHeight="1" x14ac:dyDescent="0.2">
      <c r="A76" s="658" t="s">
        <v>101</v>
      </c>
      <c r="B76" s="652" t="s">
        <v>142</v>
      </c>
      <c r="C76" s="652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5"/>
    </row>
    <row r="77" spans="1:14" ht="11.25" customHeight="1" x14ac:dyDescent="0.2">
      <c r="B77" s="656" t="s">
        <v>143</v>
      </c>
      <c r="C77" s="652"/>
      <c r="D77" s="652"/>
      <c r="E77" s="652"/>
      <c r="F77" s="652"/>
      <c r="G77" s="652"/>
      <c r="H77" s="652"/>
      <c r="I77" s="652"/>
      <c r="J77" s="652"/>
      <c r="K77" s="656"/>
      <c r="L77" s="652"/>
      <c r="M77" s="652"/>
      <c r="N77" s="659"/>
    </row>
    <row r="78" spans="1:14" ht="11.25" customHeight="1" x14ac:dyDescent="0.2">
      <c r="A78" s="651"/>
      <c r="B78" s="652" t="s">
        <v>71</v>
      </c>
      <c r="C78" s="652"/>
      <c r="D78" s="258"/>
      <c r="E78" s="652"/>
      <c r="F78" s="652"/>
      <c r="G78" s="652"/>
      <c r="H78" s="652"/>
      <c r="I78" s="652"/>
      <c r="J78" s="652"/>
      <c r="K78" s="652"/>
      <c r="L78" s="652"/>
      <c r="M78" s="652"/>
      <c r="N78" s="655"/>
    </row>
    <row r="79" spans="1:14" ht="11.25" customHeight="1" x14ac:dyDescent="0.2">
      <c r="A79" s="651"/>
      <c r="B79" s="656" t="s">
        <v>10</v>
      </c>
      <c r="C79" s="652" t="s">
        <v>11</v>
      </c>
      <c r="D79" s="652"/>
      <c r="E79" s="652"/>
      <c r="F79" s="652"/>
      <c r="G79" s="652"/>
      <c r="H79" s="652"/>
      <c r="I79" s="652"/>
      <c r="J79" s="652"/>
      <c r="K79" s="652"/>
      <c r="L79" s="652"/>
      <c r="M79" s="652"/>
      <c r="N79" s="655"/>
    </row>
    <row r="80" spans="1:14" ht="11.25" customHeight="1" x14ac:dyDescent="0.2">
      <c r="A80" s="651"/>
      <c r="B80" s="652" t="s">
        <v>79</v>
      </c>
      <c r="C80" s="652"/>
      <c r="D80" s="652"/>
      <c r="E80" s="652"/>
      <c r="F80" s="652"/>
      <c r="G80" s="652"/>
      <c r="H80" s="652"/>
      <c r="I80" s="652"/>
      <c r="J80" s="652"/>
      <c r="K80" s="652"/>
      <c r="L80" s="652"/>
      <c r="M80" s="652"/>
      <c r="N80" s="655"/>
    </row>
    <row r="81" spans="1:39" ht="11.25" customHeight="1" x14ac:dyDescent="0.2">
      <c r="A81" s="660"/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2"/>
    </row>
    <row r="82" spans="1:39" ht="17.100000000000001" customHeight="1" x14ac:dyDescent="0.2">
      <c r="A82" s="641"/>
      <c r="B82" s="641"/>
      <c r="C82" s="641"/>
      <c r="D82" s="641"/>
      <c r="E82" s="641"/>
      <c r="F82" s="641"/>
      <c r="G82" s="641"/>
      <c r="H82" s="641"/>
      <c r="I82" s="641"/>
      <c r="J82" s="641"/>
      <c r="K82" s="641"/>
      <c r="L82" s="641"/>
      <c r="M82" s="641"/>
      <c r="N82" s="641"/>
    </row>
    <row r="83" spans="1:39" s="666" customFormat="1" ht="17.100000000000001" customHeight="1" x14ac:dyDescent="0.2">
      <c r="A83" s="663" t="s">
        <v>100</v>
      </c>
      <c r="B83" s="664" t="s">
        <v>80</v>
      </c>
      <c r="C83" s="665"/>
      <c r="D83" s="665"/>
      <c r="F83" s="667"/>
      <c r="G83" s="667"/>
      <c r="H83" s="667"/>
      <c r="I83" s="667"/>
      <c r="J83" s="667"/>
      <c r="K83" s="667"/>
      <c r="L83" s="667"/>
      <c r="M83" s="667"/>
      <c r="N83" s="667"/>
      <c r="O83" s="667"/>
      <c r="P83" s="668"/>
      <c r="Q83" s="667"/>
      <c r="R83" s="668"/>
      <c r="S83" s="667"/>
      <c r="T83" s="668"/>
      <c r="U83" s="667"/>
      <c r="V83" s="668"/>
      <c r="W83" s="665"/>
      <c r="AF83" s="669"/>
      <c r="AG83" s="670"/>
      <c r="AH83" s="670"/>
      <c r="AI83" s="669"/>
      <c r="AJ83" s="670"/>
      <c r="AK83" s="670"/>
      <c r="AL83" s="670"/>
      <c r="AM83" s="670"/>
    </row>
    <row r="84" spans="1:39" s="674" customFormat="1" ht="17.100000000000001" customHeight="1" x14ac:dyDescent="0.2">
      <c r="A84" s="671"/>
      <c r="B84" s="672" t="s">
        <v>266</v>
      </c>
      <c r="C84" s="673"/>
      <c r="D84" s="673"/>
      <c r="F84" s="668"/>
      <c r="G84" s="668"/>
      <c r="H84" s="668"/>
      <c r="I84" s="668"/>
      <c r="J84" s="668"/>
      <c r="K84" s="668"/>
      <c r="L84" s="668"/>
      <c r="M84" s="668"/>
      <c r="N84" s="668"/>
      <c r="O84" s="668"/>
      <c r="P84" s="668"/>
      <c r="Q84" s="668"/>
      <c r="R84" s="668"/>
      <c r="S84" s="668"/>
      <c r="T84" s="668"/>
      <c r="U84" s="668"/>
      <c r="V84" s="668"/>
      <c r="W84" s="673"/>
      <c r="AF84" s="670"/>
      <c r="AG84" s="670"/>
      <c r="AH84" s="670"/>
      <c r="AI84" s="670"/>
      <c r="AJ84" s="670"/>
      <c r="AK84" s="670"/>
      <c r="AL84" s="670"/>
      <c r="AM84" s="670"/>
    </row>
    <row r="85" spans="1:39" ht="17.100000000000001" customHeight="1" x14ac:dyDescent="0.2"/>
    <row r="86" spans="1:39" ht="17.100000000000001" customHeight="1" x14ac:dyDescent="0.2">
      <c r="A86" s="663" t="s">
        <v>116</v>
      </c>
      <c r="B86" s="675" t="s">
        <v>118</v>
      </c>
    </row>
    <row r="87" spans="1:39" ht="17.100000000000001" customHeight="1" x14ac:dyDescent="0.2"/>
    <row r="88" spans="1:39" ht="17.100000000000001" customHeight="1" x14ac:dyDescent="0.2">
      <c r="A88" s="663" t="s">
        <v>119</v>
      </c>
      <c r="B88" s="675" t="s">
        <v>121</v>
      </c>
    </row>
    <row r="89" spans="1:39" ht="17.100000000000001" customHeight="1" x14ac:dyDescent="0.2"/>
    <row r="90" spans="1:39" ht="17.100000000000001" customHeight="1" x14ac:dyDescent="0.2">
      <c r="A90" s="663" t="s">
        <v>171</v>
      </c>
      <c r="B90" s="675" t="s">
        <v>172</v>
      </c>
    </row>
    <row r="91" spans="1:39" ht="17.100000000000001" customHeight="1" x14ac:dyDescent="0.2"/>
    <row r="92" spans="1:39" ht="17.100000000000001" customHeight="1" x14ac:dyDescent="0.2">
      <c r="A92" s="663" t="s">
        <v>178</v>
      </c>
      <c r="B92" s="675" t="s">
        <v>179</v>
      </c>
    </row>
    <row r="93" spans="1:39" ht="17.100000000000001" customHeight="1" x14ac:dyDescent="0.2"/>
    <row r="94" spans="1:39" ht="17.100000000000001" customHeight="1" x14ac:dyDescent="0.2">
      <c r="A94" s="663" t="s">
        <v>182</v>
      </c>
      <c r="B94" s="675" t="s">
        <v>183</v>
      </c>
    </row>
    <row r="95" spans="1:39" ht="17.100000000000001" hidden="1" customHeight="1" x14ac:dyDescent="0.2"/>
    <row r="96" spans="1:39" ht="17.100000000000001" hidden="1" customHeight="1" x14ac:dyDescent="0.2">
      <c r="A96" s="663" t="s">
        <v>209</v>
      </c>
      <c r="B96" s="675" t="s">
        <v>208</v>
      </c>
    </row>
    <row r="97" spans="1:14" ht="17.100000000000001" hidden="1" customHeight="1" x14ac:dyDescent="0.2">
      <c r="B97" s="676" t="s">
        <v>210</v>
      </c>
    </row>
    <row r="98" spans="1:14" ht="17.100000000000001" customHeight="1" x14ac:dyDescent="0.2">
      <c r="A98" s="677"/>
      <c r="B98" s="677"/>
      <c r="C98" s="677"/>
      <c r="D98" s="677"/>
      <c r="E98" s="677"/>
      <c r="F98" s="677"/>
      <c r="G98" s="677"/>
      <c r="H98" s="677"/>
      <c r="I98" s="677"/>
      <c r="J98" s="677"/>
      <c r="K98" s="677"/>
      <c r="L98" s="677"/>
      <c r="M98" s="677"/>
      <c r="N98" s="677"/>
    </row>
    <row r="99" spans="1:14" ht="17.100000000000001" customHeight="1" x14ac:dyDescent="0.2">
      <c r="A99" s="678" t="s">
        <v>226</v>
      </c>
      <c r="B99" s="679" t="s">
        <v>227</v>
      </c>
      <c r="C99" s="677"/>
      <c r="D99" s="677"/>
      <c r="E99" s="677"/>
      <c r="F99" s="677"/>
      <c r="G99" s="677"/>
      <c r="H99" s="677"/>
      <c r="I99" s="677"/>
      <c r="J99" s="677"/>
      <c r="K99" s="677"/>
      <c r="L99" s="677"/>
      <c r="M99" s="677"/>
      <c r="N99" s="677"/>
    </row>
    <row r="100" spans="1:14" ht="17.100000000000001" customHeight="1" x14ac:dyDescent="0.2">
      <c r="A100" s="677"/>
      <c r="B100" s="680" t="s">
        <v>228</v>
      </c>
      <c r="C100" s="677"/>
      <c r="D100" s="677"/>
      <c r="E100" s="677"/>
      <c r="F100" s="677"/>
      <c r="G100" s="677"/>
      <c r="H100" s="677"/>
      <c r="I100" s="677"/>
      <c r="J100" s="677"/>
      <c r="K100" s="677"/>
      <c r="L100" s="677"/>
      <c r="M100" s="677"/>
      <c r="N100" s="677"/>
    </row>
    <row r="101" spans="1:14" ht="17.100000000000001" customHeight="1" x14ac:dyDescent="0.2">
      <c r="A101" s="677"/>
      <c r="B101" s="679" t="s">
        <v>256</v>
      </c>
      <c r="C101" s="677"/>
      <c r="D101" s="677"/>
      <c r="E101" s="677"/>
      <c r="F101" s="677"/>
      <c r="G101" s="677"/>
      <c r="H101" s="677"/>
      <c r="I101" s="677"/>
      <c r="J101" s="677"/>
      <c r="K101" s="677"/>
      <c r="L101" s="677"/>
      <c r="M101" s="677"/>
      <c r="N101" s="677"/>
    </row>
    <row r="102" spans="1:14" ht="17.100000000000001" customHeight="1" x14ac:dyDescent="0.2">
      <c r="A102" s="677"/>
      <c r="B102" s="679" t="s">
        <v>257</v>
      </c>
      <c r="C102" s="677"/>
      <c r="D102" s="677"/>
      <c r="E102" s="677"/>
      <c r="F102" s="677"/>
      <c r="G102" s="677"/>
      <c r="H102" s="677"/>
      <c r="I102" s="677"/>
      <c r="J102" s="677"/>
      <c r="K102" s="677"/>
      <c r="L102" s="677"/>
      <c r="M102" s="677"/>
      <c r="N102" s="677"/>
    </row>
    <row r="103" spans="1:14" ht="17.100000000000001" customHeight="1" x14ac:dyDescent="0.2">
      <c r="A103" s="677"/>
      <c r="B103" s="679" t="s">
        <v>258</v>
      </c>
      <c r="C103" s="677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</row>
    <row r="104" spans="1:14" ht="17.100000000000001" customHeight="1" x14ac:dyDescent="0.2">
      <c r="A104" s="677"/>
      <c r="B104" s="679"/>
      <c r="C104" s="677"/>
      <c r="D104" s="677"/>
      <c r="E104" s="677"/>
      <c r="F104" s="677"/>
      <c r="G104" s="677"/>
      <c r="H104" s="677"/>
      <c r="I104" s="677"/>
      <c r="J104" s="677"/>
      <c r="K104" s="677"/>
      <c r="L104" s="677"/>
      <c r="M104" s="677"/>
      <c r="N104" s="677"/>
    </row>
    <row r="105" spans="1:14" ht="17.100000000000001" hidden="1" customHeight="1" x14ac:dyDescent="0.2"/>
    <row r="106" spans="1:14" ht="17.100000000000001" hidden="1" customHeight="1" x14ac:dyDescent="0.2">
      <c r="A106" s="663" t="s">
        <v>226</v>
      </c>
      <c r="B106" s="675" t="s">
        <v>254</v>
      </c>
    </row>
    <row r="107" spans="1:14" ht="17.100000000000001" hidden="1" customHeight="1" x14ac:dyDescent="0.2">
      <c r="B107" s="675" t="s">
        <v>255</v>
      </c>
    </row>
    <row r="108" spans="1:14" ht="17.100000000000001" hidden="1" customHeight="1" x14ac:dyDescent="0.2">
      <c r="B108" s="676" t="s">
        <v>210</v>
      </c>
    </row>
    <row r="109" spans="1:14" ht="17.100000000000001" customHeight="1" x14ac:dyDescent="0.2"/>
    <row r="110" spans="1:14" ht="17.100000000000001" customHeight="1" x14ac:dyDescent="0.2"/>
    <row r="111" spans="1:14" ht="17.100000000000001" customHeight="1" x14ac:dyDescent="0.2"/>
    <row r="112" spans="1:14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</sheetData>
  <sheetProtection algorithmName="SHA-512" hashValue="9B9yFtASTke0HfxaW5a4HoT1pc1eGuQMIbmG5VvGaC3gvMd/miT1UTPFHeCt6L/y7rAOmpGwcMVmmfp1QfdcbQ==" saltValue="M4reodibvOVp6Q7RNLsvTw==" spinCount="100000" sheet="1" objects="1" scenarios="1"/>
  <phoneticPr fontId="7" type="noConversion"/>
  <printOptions horizontalCentered="1"/>
  <pageMargins left="0" right="0" top="0.31496062992125984" bottom="0" header="0" footer="0"/>
  <pageSetup paperSize="9" orientation="landscape" horizontalDpi="4294967292" verticalDpi="300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BY87"/>
  <sheetViews>
    <sheetView showGridLines="0" tabSelected="1" topLeftCell="B1" zoomScale="110" zoomScaleNormal="110" workbookViewId="0">
      <selection activeCell="K6" sqref="K6:M6"/>
    </sheetView>
  </sheetViews>
  <sheetFormatPr baseColWidth="10" defaultRowHeight="11.25" outlineLevelCol="1" x14ac:dyDescent="0.2"/>
  <cols>
    <col min="1" max="1" width="5.7109375" style="3" hidden="1" customWidth="1" outlineLevel="1"/>
    <col min="2" max="2" width="3" style="3" customWidth="1" collapsed="1"/>
    <col min="3" max="3" width="9.28515625" style="3" customWidth="1"/>
    <col min="4" max="4" width="13" style="4" hidden="1" customWidth="1" outlineLevel="1"/>
    <col min="5" max="7" width="7.28515625" style="4" hidden="1" customWidth="1" outlineLevel="1"/>
    <col min="8" max="9" width="9.7109375" style="6" hidden="1" customWidth="1" outlineLevel="1"/>
    <col min="10" max="10" width="7.7109375" style="6" hidden="1" customWidth="1" outlineLevel="1"/>
    <col min="11" max="11" width="3" style="4" customWidth="1" collapsed="1"/>
    <col min="12" max="12" width="6.28515625" style="5" customWidth="1"/>
    <col min="13" max="13" width="29.5703125" style="6" customWidth="1"/>
    <col min="14" max="14" width="2.85546875" style="6" customWidth="1"/>
    <col min="15" max="21" width="6.28515625" style="5" customWidth="1"/>
    <col min="22" max="23" width="6.28515625" style="22" hidden="1" customWidth="1" outlineLevel="1"/>
    <col min="24" max="24" width="5.7109375" style="302" hidden="1" customWidth="1" outlineLevel="1"/>
    <col min="25" max="25" width="5.7109375" style="303" hidden="1" customWidth="1" outlineLevel="1"/>
    <col min="26" max="26" width="5.7109375" style="302" hidden="1" customWidth="1" outlineLevel="1"/>
    <col min="27" max="27" width="5.7109375" style="303" hidden="1" customWidth="1" outlineLevel="1"/>
    <col min="28" max="28" width="5.7109375" style="302" hidden="1" customWidth="1" outlineLevel="1"/>
    <col min="29" max="29" width="5.7109375" style="303" hidden="1" customWidth="1" outlineLevel="1"/>
    <col min="30" max="30" width="5.7109375" style="302" hidden="1" customWidth="1" outlineLevel="1"/>
    <col min="31" max="31" width="5.7109375" style="303" hidden="1" customWidth="1" outlineLevel="1"/>
    <col min="32" max="32" width="9.7109375" style="5" customWidth="1" collapsed="1"/>
    <col min="33" max="33" width="8.42578125" style="263" bestFit="1" customWidth="1"/>
    <col min="34" max="35" width="8.42578125" style="498" hidden="1" customWidth="1" outlineLevel="1"/>
    <col min="36" max="36" width="8.42578125" style="24" bestFit="1" customWidth="1" collapsed="1"/>
    <col min="37" max="37" width="8.42578125" style="24" hidden="1" customWidth="1" outlineLevel="1"/>
    <col min="38" max="38" width="6.42578125" style="263" hidden="1" customWidth="1" outlineLevel="1"/>
    <col min="39" max="39" width="6.7109375" style="25" customWidth="1" collapsed="1"/>
    <col min="40" max="40" width="6.42578125" style="25" hidden="1" customWidth="1" outlineLevel="1"/>
    <col min="41" max="42" width="6.42578125" style="501" hidden="1" customWidth="1" outlineLevel="1"/>
    <col min="43" max="43" width="6.7109375" style="24" customWidth="1" collapsed="1"/>
    <col min="44" max="44" width="6.85546875" style="24" hidden="1" customWidth="1" outlineLevel="1"/>
    <col min="45" max="45" width="6.7109375" style="24" customWidth="1" collapsed="1"/>
    <col min="46" max="46" width="6.28515625" style="24" hidden="1" customWidth="1" outlineLevel="1"/>
    <col min="47" max="47" width="7.7109375" style="24" customWidth="1" collapsed="1"/>
    <col min="48" max="48" width="7.7109375" style="263" hidden="1" customWidth="1" outlineLevel="1"/>
    <col min="49" max="49" width="13.7109375" style="263" hidden="1" customWidth="1" outlineLevel="1"/>
    <col min="50" max="51" width="10.5703125" style="263" hidden="1" customWidth="1" outlineLevel="1"/>
    <col min="52" max="53" width="12" style="24" hidden="1" customWidth="1" outlineLevel="1"/>
    <col min="54" max="57" width="16.7109375" style="494" hidden="1" customWidth="1" outlineLevel="1"/>
    <col min="58" max="58" width="12.5703125" style="554" hidden="1" customWidth="1" outlineLevel="1"/>
    <col min="59" max="59" width="12.5703125" style="498" hidden="1" customWidth="1" outlineLevel="1"/>
    <col min="60" max="60" width="11.7109375" style="263" hidden="1" customWidth="1" outlineLevel="1"/>
    <col min="61" max="61" width="15.7109375" style="24" customWidth="1" collapsed="1"/>
    <col min="62" max="62" width="11" style="283" hidden="1" customWidth="1" outlineLevel="1"/>
    <col min="63" max="63" width="2.42578125" style="26" customWidth="1" collapsed="1"/>
    <col min="64" max="64" width="5.28515625" style="27" customWidth="1"/>
    <col min="65" max="65" width="8.85546875" style="283" hidden="1" customWidth="1" outlineLevel="1"/>
    <col min="66" max="66" width="2.42578125" style="284" hidden="1" customWidth="1" outlineLevel="1"/>
    <col min="67" max="67" width="3.28515625" style="279" hidden="1" customWidth="1" outlineLevel="1"/>
    <col min="68" max="68" width="0.85546875" style="279" hidden="1" customWidth="1" outlineLevel="1"/>
    <col min="69" max="69" width="3.28515625" style="279" hidden="1" customWidth="1" outlineLevel="1"/>
    <col min="70" max="70" width="2.42578125" style="26" customWidth="1" collapsed="1"/>
    <col min="71" max="71" width="3.7109375" style="27" customWidth="1"/>
    <col min="72" max="72" width="0.85546875" style="27" customWidth="1"/>
    <col min="73" max="73" width="3.28515625" style="27" customWidth="1"/>
    <col min="74" max="74" width="11.42578125" style="714" hidden="1" customWidth="1" outlineLevel="1"/>
    <col min="75" max="75" width="9.7109375" style="8" hidden="1" customWidth="1" outlineLevel="1"/>
    <col min="76" max="76" width="11.42578125" style="8" hidden="1" customWidth="1" outlineLevel="1"/>
    <col min="77" max="77" width="11.42578125" style="8" collapsed="1"/>
    <col min="78" max="16384" width="11.42578125" style="8"/>
  </cols>
  <sheetData>
    <row r="1" spans="1:76" s="12" customFormat="1" ht="30" customHeight="1" x14ac:dyDescent="0.2">
      <c r="A1" s="11">
        <v>1</v>
      </c>
      <c r="B1" s="224" t="s">
        <v>131</v>
      </c>
      <c r="C1" s="214"/>
      <c r="D1" s="220"/>
      <c r="E1" s="220"/>
      <c r="F1" s="220"/>
      <c r="G1" s="220"/>
      <c r="H1" s="221"/>
      <c r="I1" s="221"/>
      <c r="J1" s="221"/>
      <c r="K1" s="215"/>
      <c r="L1" s="216"/>
      <c r="M1" s="216"/>
      <c r="N1" s="216"/>
      <c r="O1" s="217"/>
      <c r="P1" s="217"/>
      <c r="Q1" s="217"/>
      <c r="R1" s="217"/>
      <c r="S1" s="217"/>
      <c r="T1" s="217"/>
      <c r="U1" s="218"/>
      <c r="V1" s="226"/>
      <c r="W1" s="227"/>
      <c r="X1" s="295"/>
      <c r="Y1" s="295"/>
      <c r="Z1" s="295"/>
      <c r="AA1" s="295"/>
      <c r="AB1" s="295"/>
      <c r="AC1" s="295"/>
      <c r="AD1" s="295"/>
      <c r="AE1" s="295"/>
      <c r="AF1" s="229"/>
      <c r="AG1" s="259"/>
      <c r="AH1" s="495"/>
      <c r="AI1" s="495"/>
      <c r="AJ1" s="230"/>
      <c r="AK1" s="411"/>
      <c r="AL1" s="275"/>
      <c r="AM1" s="230"/>
      <c r="AN1" s="230"/>
      <c r="AO1" s="495"/>
      <c r="AP1" s="495"/>
      <c r="AQ1" s="230"/>
      <c r="AR1" s="230"/>
      <c r="AS1" s="230"/>
      <c r="AT1" s="230"/>
      <c r="AU1" s="230"/>
      <c r="AV1" s="275"/>
      <c r="AW1" s="275"/>
      <c r="AX1" s="275"/>
      <c r="AY1" s="275"/>
      <c r="AZ1" s="228"/>
      <c r="BA1" s="228"/>
      <c r="BB1" s="555"/>
      <c r="BC1" s="555"/>
      <c r="BD1" s="555"/>
      <c r="BE1" s="555"/>
      <c r="BF1" s="551"/>
      <c r="BG1" s="548"/>
      <c r="BH1" s="275"/>
      <c r="BI1" s="230"/>
      <c r="BJ1" s="281"/>
      <c r="BK1" s="231"/>
      <c r="BL1" s="231"/>
      <c r="BM1" s="281"/>
      <c r="BN1" s="285"/>
      <c r="BO1" s="286"/>
      <c r="BP1" s="286"/>
      <c r="BQ1" s="285"/>
      <c r="BR1" s="219"/>
      <c r="BS1" s="231"/>
      <c r="BT1" s="231"/>
      <c r="BU1" s="219"/>
      <c r="BV1" s="708"/>
    </row>
    <row r="2" spans="1:76" s="12" customFormat="1" ht="17.100000000000001" customHeight="1" x14ac:dyDescent="0.2">
      <c r="A2" s="11">
        <v>1</v>
      </c>
      <c r="B2" s="225" t="s">
        <v>81</v>
      </c>
      <c r="C2" s="13"/>
      <c r="D2" s="222"/>
      <c r="E2" s="222"/>
      <c r="F2" s="222"/>
      <c r="G2" s="222"/>
      <c r="H2" s="223"/>
      <c r="I2" s="223"/>
      <c r="J2" s="223"/>
      <c r="K2" s="14"/>
      <c r="L2" s="15"/>
      <c r="M2" s="15"/>
      <c r="N2" s="15"/>
      <c r="O2" s="16"/>
      <c r="P2" s="16"/>
      <c r="Q2" s="16"/>
      <c r="R2" s="16"/>
      <c r="S2" s="16"/>
      <c r="T2" s="16"/>
      <c r="U2" s="16"/>
      <c r="V2" s="232"/>
      <c r="W2" s="232"/>
      <c r="X2" s="296"/>
      <c r="Y2" s="296"/>
      <c r="Z2" s="296"/>
      <c r="AA2" s="296"/>
      <c r="AB2" s="296"/>
      <c r="AC2" s="296"/>
      <c r="AD2" s="296"/>
      <c r="AE2" s="296"/>
      <c r="AF2" s="223"/>
      <c r="AG2" s="260"/>
      <c r="AH2" s="233"/>
      <c r="AI2" s="233"/>
      <c r="AJ2" s="233"/>
      <c r="AK2" s="233"/>
      <c r="AL2" s="276"/>
      <c r="AM2" s="233"/>
      <c r="AN2" s="233"/>
      <c r="AO2" s="233"/>
      <c r="AP2" s="233"/>
      <c r="AQ2" s="233"/>
      <c r="AR2" s="233"/>
      <c r="AS2" s="233"/>
      <c r="AT2" s="233"/>
      <c r="AU2" s="233"/>
      <c r="AV2" s="276"/>
      <c r="AW2" s="276"/>
      <c r="AX2" s="276"/>
      <c r="AY2" s="276"/>
      <c r="AZ2" s="234"/>
      <c r="BA2" s="234"/>
      <c r="BB2" s="556"/>
      <c r="BC2" s="556"/>
      <c r="BD2" s="556"/>
      <c r="BE2" s="556"/>
      <c r="BF2" s="232"/>
      <c r="BG2" s="234"/>
      <c r="BH2" s="276"/>
      <c r="BI2" s="233"/>
      <c r="BJ2" s="282"/>
      <c r="BK2" s="235"/>
      <c r="BL2" s="235"/>
      <c r="BM2" s="282"/>
      <c r="BN2" s="287"/>
      <c r="BO2" s="287"/>
      <c r="BP2" s="287"/>
      <c r="BQ2" s="287"/>
      <c r="BR2" s="235"/>
      <c r="BS2" s="235"/>
      <c r="BT2" s="235"/>
      <c r="BU2" s="235"/>
      <c r="BV2" s="708"/>
    </row>
    <row r="3" spans="1:76" s="12" customFormat="1" ht="35.1" customHeight="1" x14ac:dyDescent="0.2">
      <c r="A3" s="11">
        <v>1</v>
      </c>
      <c r="B3" s="731" t="s">
        <v>269</v>
      </c>
      <c r="C3" s="702"/>
      <c r="D3" s="198"/>
      <c r="E3" s="198"/>
      <c r="F3" s="198"/>
      <c r="G3" s="198"/>
      <c r="H3" s="199"/>
      <c r="I3" s="199"/>
      <c r="J3" s="199"/>
      <c r="K3" s="703"/>
      <c r="L3" s="704"/>
      <c r="M3" s="704"/>
      <c r="N3" s="704"/>
      <c r="O3" s="705"/>
      <c r="P3" s="705"/>
      <c r="Q3" s="705"/>
      <c r="R3" s="705"/>
      <c r="S3" s="705"/>
      <c r="T3" s="705"/>
      <c r="U3" s="705"/>
      <c r="V3" s="200"/>
      <c r="W3" s="200"/>
      <c r="X3" s="297"/>
      <c r="Y3" s="298"/>
      <c r="Z3" s="297"/>
      <c r="AA3" s="298"/>
      <c r="AB3" s="297"/>
      <c r="AC3" s="298"/>
      <c r="AD3" s="297"/>
      <c r="AE3" s="298"/>
      <c r="AF3" s="706"/>
      <c r="AG3" s="706"/>
      <c r="AH3" s="298"/>
      <c r="AI3" s="298"/>
      <c r="AJ3" s="706"/>
      <c r="AK3" s="298"/>
      <c r="AL3" s="298"/>
      <c r="AM3" s="706"/>
      <c r="AN3" s="298"/>
      <c r="AO3" s="298"/>
      <c r="AP3" s="298"/>
      <c r="AQ3" s="706"/>
      <c r="AR3" s="298"/>
      <c r="AS3" s="706"/>
      <c r="AT3" s="298"/>
      <c r="AU3" s="706"/>
      <c r="AV3" s="298"/>
      <c r="AW3" s="298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707"/>
      <c r="BJ3" s="277"/>
      <c r="BK3" s="707"/>
      <c r="BL3" s="707"/>
      <c r="BM3" s="277"/>
      <c r="BN3" s="277"/>
      <c r="BO3" s="277"/>
      <c r="BP3" s="277"/>
      <c r="BQ3" s="277"/>
      <c r="BR3" s="707"/>
      <c r="BS3" s="707"/>
      <c r="BT3" s="707"/>
      <c r="BU3" s="707"/>
      <c r="BV3" s="708"/>
    </row>
    <row r="4" spans="1:76" s="12" customFormat="1" ht="50.1" hidden="1" customHeight="1" x14ac:dyDescent="0.2">
      <c r="A4" s="11"/>
      <c r="B4" s="689"/>
      <c r="C4" s="690"/>
      <c r="D4" s="691"/>
      <c r="E4" s="691"/>
      <c r="F4" s="691"/>
      <c r="G4" s="691"/>
      <c r="H4" s="692"/>
      <c r="I4" s="692"/>
      <c r="J4" s="692"/>
      <c r="K4" s="691"/>
      <c r="L4" s="692"/>
      <c r="M4" s="692"/>
      <c r="N4" s="692"/>
      <c r="O4" s="693"/>
      <c r="P4" s="693"/>
      <c r="Q4" s="693"/>
      <c r="R4" s="693"/>
      <c r="S4" s="693"/>
      <c r="T4" s="693"/>
      <c r="U4" s="693"/>
      <c r="V4" s="694"/>
      <c r="W4" s="694"/>
      <c r="X4" s="695"/>
      <c r="Y4" s="696"/>
      <c r="Z4" s="695"/>
      <c r="AA4" s="696"/>
      <c r="AB4" s="695"/>
      <c r="AC4" s="696"/>
      <c r="AD4" s="695"/>
      <c r="AE4" s="696"/>
      <c r="AF4" s="602" t="s">
        <v>252</v>
      </c>
      <c r="AG4" s="697"/>
      <c r="AH4" s="541" t="s">
        <v>229</v>
      </c>
      <c r="AI4" s="541" t="s">
        <v>229</v>
      </c>
      <c r="AJ4" s="541" t="s">
        <v>218</v>
      </c>
      <c r="AK4" s="541" t="s">
        <v>218</v>
      </c>
      <c r="AL4" s="698"/>
      <c r="AM4" s="690"/>
      <c r="AN4" s="690"/>
      <c r="AO4" s="541" t="s">
        <v>229</v>
      </c>
      <c r="AP4" s="541" t="s">
        <v>229</v>
      </c>
      <c r="AQ4" s="541" t="s">
        <v>218</v>
      </c>
      <c r="AR4" s="541" t="s">
        <v>218</v>
      </c>
      <c r="AS4" s="541" t="s">
        <v>218</v>
      </c>
      <c r="AT4" s="541" t="s">
        <v>218</v>
      </c>
      <c r="AU4" s="541" t="s">
        <v>218</v>
      </c>
      <c r="AV4" s="541" t="s">
        <v>218</v>
      </c>
      <c r="AW4" s="698"/>
      <c r="AX4" s="698"/>
      <c r="AY4" s="698"/>
      <c r="AZ4" s="687" t="s">
        <v>261</v>
      </c>
      <c r="BA4" s="683"/>
      <c r="BB4" s="684" t="s">
        <v>262</v>
      </c>
      <c r="BC4" s="563"/>
      <c r="BD4" s="685" t="s">
        <v>260</v>
      </c>
      <c r="BE4" s="686" t="s">
        <v>259</v>
      </c>
      <c r="BF4" s="687" t="s">
        <v>261</v>
      </c>
      <c r="BG4" s="683"/>
      <c r="BH4" s="698"/>
      <c r="BI4" s="541" t="s">
        <v>218</v>
      </c>
      <c r="BJ4" s="699"/>
      <c r="BK4" s="700"/>
      <c r="BL4" s="700"/>
      <c r="BM4" s="699"/>
      <c r="BN4" s="701"/>
      <c r="BO4" s="701"/>
      <c r="BP4" s="701"/>
      <c r="BQ4" s="701"/>
      <c r="BR4" s="700"/>
      <c r="BS4" s="700"/>
      <c r="BT4" s="700"/>
      <c r="BU4" s="700"/>
      <c r="BV4" s="708"/>
    </row>
    <row r="5" spans="1:76" s="12" customFormat="1" ht="24.95" customHeight="1" x14ac:dyDescent="0.35">
      <c r="A5" s="11">
        <v>1</v>
      </c>
      <c r="B5" s="254" t="s">
        <v>177</v>
      </c>
      <c r="C5" s="250"/>
      <c r="D5" s="469"/>
      <c r="E5" s="469"/>
      <c r="F5" s="469"/>
      <c r="G5" s="469"/>
      <c r="H5" s="470"/>
      <c r="I5" s="470"/>
      <c r="J5" s="470"/>
      <c r="K5" s="251"/>
      <c r="L5" s="252"/>
      <c r="M5" s="252"/>
      <c r="N5" s="252"/>
      <c r="O5" s="253"/>
      <c r="P5" s="253"/>
      <c r="Q5" s="253"/>
      <c r="R5" s="253"/>
      <c r="S5" s="253"/>
      <c r="T5" s="253"/>
      <c r="U5" s="253"/>
      <c r="V5" s="471"/>
      <c r="W5" s="471"/>
      <c r="X5" s="472"/>
      <c r="Y5" s="473"/>
      <c r="Z5" s="472"/>
      <c r="AA5" s="473"/>
      <c r="AB5" s="472"/>
      <c r="AC5" s="473"/>
      <c r="AD5" s="472"/>
      <c r="AE5" s="473"/>
      <c r="AF5" s="252"/>
      <c r="AG5" s="261"/>
      <c r="AH5" s="496"/>
      <c r="AI5" s="496"/>
      <c r="AJ5" s="250"/>
      <c r="AK5" s="250"/>
      <c r="AL5" s="404"/>
      <c r="AM5" s="250"/>
      <c r="AN5" s="250"/>
      <c r="AO5" s="496"/>
      <c r="AP5" s="496"/>
      <c r="AQ5" s="250"/>
      <c r="AR5" s="250"/>
      <c r="AS5" s="250"/>
      <c r="AT5" s="250"/>
      <c r="AU5" s="250"/>
      <c r="AV5" s="404"/>
      <c r="AW5" s="404"/>
      <c r="AX5" s="404"/>
      <c r="AY5" s="404"/>
      <c r="AZ5" s="304"/>
      <c r="BA5" s="304"/>
      <c r="BB5" s="557"/>
      <c r="BC5" s="557"/>
      <c r="BD5" s="557"/>
      <c r="BE5" s="557"/>
      <c r="BF5" s="552"/>
      <c r="BG5" s="549"/>
      <c r="BH5" s="404"/>
      <c r="BI5" s="746">
        <f ca="1">NOW()</f>
        <v>45530.490870833331</v>
      </c>
      <c r="BJ5" s="747"/>
      <c r="BK5" s="746"/>
      <c r="BL5" s="746"/>
      <c r="BM5" s="747"/>
      <c r="BN5" s="747"/>
      <c r="BO5" s="747"/>
      <c r="BP5" s="747"/>
      <c r="BQ5" s="747"/>
      <c r="BR5" s="746"/>
      <c r="BS5" s="746"/>
      <c r="BT5" s="746"/>
      <c r="BU5" s="746"/>
      <c r="BV5" s="708"/>
    </row>
    <row r="6" spans="1:76" s="20" customFormat="1" ht="22.5" customHeight="1" x14ac:dyDescent="0.25">
      <c r="A6" s="17">
        <v>1</v>
      </c>
      <c r="B6" s="733" t="s">
        <v>175</v>
      </c>
      <c r="C6" s="745"/>
      <c r="D6" s="18"/>
      <c r="E6" s="18"/>
      <c r="F6" s="18"/>
      <c r="G6" s="18"/>
      <c r="H6" s="19"/>
      <c r="I6" s="19"/>
      <c r="J6" s="19"/>
      <c r="K6" s="735"/>
      <c r="L6" s="736"/>
      <c r="M6" s="737"/>
      <c r="N6" s="257"/>
      <c r="O6" s="256"/>
      <c r="Q6" s="770" t="s">
        <v>82</v>
      </c>
      <c r="R6" s="771"/>
      <c r="S6" s="771"/>
      <c r="T6" s="771"/>
      <c r="U6" s="772"/>
      <c r="V6" s="600"/>
      <c r="W6" s="600"/>
      <c r="X6" s="299"/>
      <c r="Y6" s="299"/>
      <c r="Z6" s="299"/>
      <c r="AA6" s="299"/>
      <c r="AB6" s="299"/>
      <c r="AC6" s="299"/>
      <c r="AD6" s="299"/>
      <c r="AE6" s="299"/>
      <c r="AF6" s="600"/>
      <c r="AG6" s="262"/>
      <c r="AH6" s="497"/>
      <c r="AI6" s="497"/>
      <c r="AL6" s="262"/>
      <c r="AM6" s="21"/>
      <c r="AN6" s="21"/>
      <c r="AO6" s="533"/>
      <c r="AP6" s="533"/>
      <c r="AV6" s="262"/>
      <c r="AW6" s="262"/>
      <c r="AX6" s="262"/>
      <c r="AY6" s="262"/>
      <c r="BB6" s="558"/>
      <c r="BC6" s="558"/>
      <c r="BD6" s="558"/>
      <c r="BE6" s="558"/>
      <c r="BF6" s="553"/>
      <c r="BG6" s="497"/>
      <c r="BH6" s="262"/>
      <c r="BJ6" s="262"/>
      <c r="BM6" s="262"/>
      <c r="BN6" s="262"/>
      <c r="BO6" s="262"/>
      <c r="BP6" s="262"/>
      <c r="BQ6" s="262"/>
      <c r="BU6" s="236"/>
      <c r="BV6" s="709"/>
    </row>
    <row r="7" spans="1:76" s="24" customFormat="1" ht="22.5" customHeight="1" x14ac:dyDescent="0.2">
      <c r="A7" s="11">
        <v>1</v>
      </c>
      <c r="B7" s="733" t="s">
        <v>176</v>
      </c>
      <c r="C7" s="734"/>
      <c r="D7" s="18"/>
      <c r="E7" s="18"/>
      <c r="F7" s="18"/>
      <c r="G7" s="18"/>
      <c r="H7" s="23"/>
      <c r="I7" s="23"/>
      <c r="J7" s="23"/>
      <c r="K7" s="735"/>
      <c r="L7" s="736"/>
      <c r="M7" s="737"/>
      <c r="N7" s="258"/>
      <c r="O7" s="255"/>
      <c r="Q7" s="777" t="s">
        <v>278</v>
      </c>
      <c r="R7" s="778"/>
      <c r="S7" s="778"/>
      <c r="T7" s="778"/>
      <c r="U7" s="779"/>
      <c r="V7" s="601"/>
      <c r="W7" s="601"/>
      <c r="X7" s="301"/>
      <c r="Y7" s="301"/>
      <c r="Z7" s="301"/>
      <c r="AA7" s="301"/>
      <c r="AB7" s="301"/>
      <c r="AC7" s="301"/>
      <c r="AD7" s="301"/>
      <c r="AE7" s="301"/>
      <c r="AF7" s="601"/>
      <c r="AG7" s="263"/>
      <c r="AH7" s="498"/>
      <c r="AI7" s="498"/>
      <c r="AL7" s="263"/>
      <c r="AM7" s="25"/>
      <c r="AN7" s="25"/>
      <c r="AO7" s="501"/>
      <c r="AP7" s="501"/>
      <c r="AV7" s="263"/>
      <c r="AW7" s="263"/>
      <c r="AX7" s="263"/>
      <c r="AY7" s="263"/>
      <c r="BB7" s="494"/>
      <c r="BC7" s="494"/>
      <c r="BD7" s="494"/>
      <c r="BE7" s="494"/>
      <c r="BF7" s="554"/>
      <c r="BG7" s="498"/>
      <c r="BH7" s="263"/>
      <c r="BJ7" s="283"/>
      <c r="BK7" s="26"/>
      <c r="BL7" s="27"/>
      <c r="BM7" s="288"/>
      <c r="BN7" s="284"/>
      <c r="BO7" s="279"/>
      <c r="BP7" s="279"/>
      <c r="BQ7" s="289"/>
      <c r="BR7" s="26"/>
      <c r="BS7" s="27"/>
      <c r="BT7" s="27"/>
      <c r="BU7" s="30"/>
      <c r="BV7" s="710"/>
    </row>
    <row r="8" spans="1:76" s="24" customFormat="1" ht="11.25" customHeight="1" x14ac:dyDescent="0.2">
      <c r="A8" s="11">
        <v>1</v>
      </c>
      <c r="D8" s="29"/>
      <c r="E8" s="29"/>
      <c r="F8" s="29"/>
      <c r="G8" s="29"/>
      <c r="H8" s="29"/>
      <c r="I8" s="29"/>
      <c r="J8" s="29"/>
      <c r="P8" s="22"/>
      <c r="Q8" s="31"/>
      <c r="R8" s="31"/>
      <c r="S8" s="31"/>
      <c r="T8" s="31"/>
      <c r="U8" s="31"/>
      <c r="V8" s="22"/>
      <c r="W8" s="22"/>
      <c r="X8" s="300"/>
      <c r="Y8" s="301"/>
      <c r="Z8" s="300"/>
      <c r="AA8" s="301"/>
      <c r="AB8" s="300"/>
      <c r="AC8" s="301"/>
      <c r="AD8" s="300"/>
      <c r="AE8" s="301"/>
      <c r="AF8" s="22"/>
      <c r="AG8" s="263"/>
      <c r="AH8" s="498"/>
      <c r="AI8" s="498"/>
      <c r="AL8" s="263"/>
      <c r="AM8" s="25"/>
      <c r="AN8" s="25"/>
      <c r="AO8" s="501"/>
      <c r="AP8" s="501"/>
      <c r="AV8" s="263"/>
      <c r="AW8" s="263"/>
      <c r="AX8" s="263"/>
      <c r="AY8" s="263"/>
      <c r="BB8" s="494"/>
      <c r="BC8" s="494"/>
      <c r="BD8" s="494"/>
      <c r="BE8" s="494"/>
      <c r="BF8" s="554"/>
      <c r="BG8" s="498"/>
      <c r="BH8" s="263"/>
      <c r="BJ8" s="283"/>
      <c r="BK8" s="26"/>
      <c r="BL8" s="27"/>
      <c r="BM8" s="283"/>
      <c r="BN8" s="284"/>
      <c r="BO8" s="279"/>
      <c r="BP8" s="279"/>
      <c r="BQ8" s="290"/>
      <c r="BR8" s="26"/>
      <c r="BS8" s="27"/>
      <c r="BT8" s="27"/>
      <c r="BV8" s="710"/>
    </row>
    <row r="9" spans="1:76" s="24" customFormat="1" ht="11.25" customHeight="1" x14ac:dyDescent="0.2">
      <c r="A9" s="11">
        <v>1</v>
      </c>
      <c r="B9" s="32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23"/>
      <c r="P9" s="22"/>
      <c r="Q9" s="22"/>
      <c r="R9" s="22"/>
      <c r="S9" s="22"/>
      <c r="T9" s="22"/>
      <c r="U9" s="22"/>
      <c r="V9" s="22"/>
      <c r="W9" s="22"/>
      <c r="X9" s="340" t="s">
        <v>59</v>
      </c>
      <c r="Y9" s="341"/>
      <c r="Z9" s="342"/>
      <c r="AA9" s="341"/>
      <c r="AB9" s="342"/>
      <c r="AC9" s="341"/>
      <c r="AD9" s="342"/>
      <c r="AE9" s="341"/>
      <c r="AF9" s="22"/>
      <c r="AG9" s="263"/>
      <c r="AH9" s="498"/>
      <c r="AI9" s="498"/>
      <c r="AL9" s="263"/>
      <c r="AM9" s="25"/>
      <c r="AN9" s="25"/>
      <c r="AO9" s="501"/>
      <c r="AP9" s="501"/>
      <c r="AV9" s="263"/>
      <c r="AW9" s="263"/>
      <c r="AX9" s="263"/>
      <c r="AY9" s="263"/>
      <c r="BB9" s="494"/>
      <c r="BC9" s="494"/>
      <c r="BD9" s="494"/>
      <c r="BE9" s="494"/>
      <c r="BF9" s="554"/>
      <c r="BG9" s="498"/>
      <c r="BH9" s="263"/>
      <c r="BI9" s="34"/>
      <c r="BJ9" s="284"/>
      <c r="BK9" s="26"/>
      <c r="BL9" s="27"/>
      <c r="BM9" s="284"/>
      <c r="BN9" s="284"/>
      <c r="BO9" s="279"/>
      <c r="BP9" s="279"/>
      <c r="BQ9" s="291"/>
      <c r="BR9" s="26"/>
      <c r="BS9" s="27"/>
      <c r="BT9" s="27"/>
      <c r="BU9" s="29"/>
      <c r="BV9" s="710"/>
    </row>
    <row r="10" spans="1:76" s="24" customFormat="1" ht="11.25" customHeight="1" x14ac:dyDescent="0.2">
      <c r="A10" s="11">
        <v>1</v>
      </c>
      <c r="B10" s="247">
        <v>5</v>
      </c>
      <c r="C10" s="35" t="s">
        <v>83</v>
      </c>
      <c r="D10" s="36"/>
      <c r="E10" s="33"/>
      <c r="F10" s="33"/>
      <c r="G10" s="33"/>
      <c r="H10" s="210"/>
      <c r="I10" s="210"/>
      <c r="J10" s="210"/>
      <c r="K10" s="36"/>
      <c r="L10" s="33"/>
      <c r="M10" s="202"/>
      <c r="N10" s="210"/>
      <c r="O10" s="37" t="s">
        <v>64</v>
      </c>
      <c r="P10" s="38" t="s">
        <v>63</v>
      </c>
      <c r="Q10" s="39" t="s">
        <v>50</v>
      </c>
      <c r="R10" s="39" t="s">
        <v>51</v>
      </c>
      <c r="S10" s="39" t="s">
        <v>52</v>
      </c>
      <c r="T10" s="39" t="s">
        <v>53</v>
      </c>
      <c r="U10" s="39" t="s">
        <v>54</v>
      </c>
      <c r="V10" s="40"/>
      <c r="W10" s="41"/>
      <c r="X10" s="343" t="s">
        <v>50</v>
      </c>
      <c r="Y10" s="343" t="s">
        <v>51</v>
      </c>
      <c r="Z10" s="343" t="s">
        <v>52</v>
      </c>
      <c r="AA10" s="343" t="s">
        <v>53</v>
      </c>
      <c r="AB10" s="344" t="s">
        <v>54</v>
      </c>
      <c r="AC10" s="345" t="s">
        <v>104</v>
      </c>
      <c r="AD10" s="346" t="s">
        <v>107</v>
      </c>
      <c r="AE10" s="347"/>
      <c r="AF10" s="598" t="s">
        <v>72</v>
      </c>
      <c r="AG10" s="468"/>
      <c r="AH10" s="498"/>
      <c r="AI10" s="498"/>
      <c r="AL10" s="263"/>
      <c r="AM10" s="42"/>
      <c r="AN10" s="42"/>
      <c r="AO10" s="534"/>
      <c r="AP10" s="534"/>
      <c r="AV10" s="263"/>
      <c r="AW10" s="263"/>
      <c r="AX10" s="263"/>
      <c r="AY10" s="263"/>
      <c r="BB10" s="494"/>
      <c r="BC10" s="494"/>
      <c r="BD10" s="494"/>
      <c r="BE10" s="494"/>
      <c r="BF10" s="554"/>
      <c r="BG10" s="498"/>
      <c r="BH10" s="263"/>
      <c r="BI10" s="34"/>
      <c r="BJ10" s="284"/>
      <c r="BK10" s="26"/>
      <c r="BL10" s="27"/>
      <c r="BM10" s="284"/>
      <c r="BN10" s="292"/>
      <c r="BO10" s="292"/>
      <c r="BP10" s="292"/>
      <c r="BQ10" s="293"/>
      <c r="BR10" s="205"/>
      <c r="BS10" s="205"/>
      <c r="BT10" s="205"/>
      <c r="BU10" s="236"/>
      <c r="BV10" s="710"/>
    </row>
    <row r="11" spans="1:76" s="24" customFormat="1" ht="11.25" customHeight="1" x14ac:dyDescent="0.2">
      <c r="A11" s="11">
        <v>1</v>
      </c>
      <c r="B11" s="11"/>
      <c r="C11" s="11"/>
      <c r="D11" s="18"/>
      <c r="E11" s="18"/>
      <c r="F11" s="43"/>
      <c r="G11" s="43"/>
      <c r="H11" s="203"/>
      <c r="I11" s="203"/>
      <c r="J11" s="203"/>
      <c r="K11" s="18"/>
      <c r="L11" s="44"/>
      <c r="M11" s="29"/>
      <c r="N11" s="203"/>
      <c r="O11" s="45" t="s">
        <v>65</v>
      </c>
      <c r="P11" s="46" t="s">
        <v>26</v>
      </c>
      <c r="Q11" s="47" t="s">
        <v>75</v>
      </c>
      <c r="R11" s="47"/>
      <c r="S11" s="47"/>
      <c r="T11" s="47"/>
      <c r="U11" s="48"/>
      <c r="V11" s="49"/>
      <c r="W11" s="50"/>
      <c r="X11" s="309">
        <v>10</v>
      </c>
      <c r="Y11" s="309">
        <v>11</v>
      </c>
      <c r="Z11" s="309">
        <v>12</v>
      </c>
      <c r="AA11" s="309">
        <v>13</v>
      </c>
      <c r="AB11" s="309">
        <v>14</v>
      </c>
      <c r="AC11" s="348" t="s">
        <v>64</v>
      </c>
      <c r="AD11" s="349" t="s">
        <v>105</v>
      </c>
      <c r="AE11" s="350" t="s">
        <v>106</v>
      </c>
      <c r="AF11" s="599" t="s">
        <v>73</v>
      </c>
      <c r="AG11" s="468"/>
      <c r="AH11" s="498"/>
      <c r="AI11" s="498"/>
      <c r="AL11" s="263"/>
      <c r="AM11" s="42"/>
      <c r="AN11" s="42"/>
      <c r="AO11" s="534"/>
      <c r="AP11" s="534"/>
      <c r="AV11" s="263"/>
      <c r="AW11" s="263"/>
      <c r="AX11" s="263"/>
      <c r="AY11" s="263"/>
      <c r="BB11" s="494"/>
      <c r="BC11" s="494"/>
      <c r="BD11" s="494"/>
      <c r="BE11" s="494"/>
      <c r="BF11" s="554"/>
      <c r="BG11" s="498"/>
      <c r="BH11" s="263"/>
      <c r="BI11" s="34"/>
      <c r="BJ11" s="284"/>
      <c r="BK11" s="26"/>
      <c r="BL11" s="27"/>
      <c r="BM11" s="284"/>
      <c r="BN11" s="284"/>
      <c r="BO11" s="279"/>
      <c r="BP11" s="279"/>
      <c r="BQ11" s="294"/>
      <c r="BR11" s="26"/>
      <c r="BS11" s="27"/>
      <c r="BT11" s="27"/>
      <c r="BU11" s="30"/>
      <c r="BV11" s="711"/>
      <c r="BW11" s="51"/>
      <c r="BX11" s="29"/>
    </row>
    <row r="12" spans="1:76" s="24" customFormat="1" ht="11.25" customHeight="1" x14ac:dyDescent="0.2">
      <c r="A12" s="11">
        <v>1</v>
      </c>
      <c r="B12" s="52" t="s">
        <v>12</v>
      </c>
      <c r="C12" s="53" t="s">
        <v>13</v>
      </c>
      <c r="D12" s="43"/>
      <c r="E12" s="43"/>
      <c r="F12" s="35"/>
      <c r="G12" s="35"/>
      <c r="H12" s="204"/>
      <c r="I12" s="204"/>
      <c r="J12" s="204"/>
      <c r="K12" s="43"/>
      <c r="L12" s="22"/>
      <c r="N12" s="204" t="str">
        <f t="shared" ref="N12:N21" si="0">IF($B$10=O12,"4","")</f>
        <v/>
      </c>
      <c r="O12" s="56">
        <v>1</v>
      </c>
      <c r="P12" s="56">
        <f t="shared" ref="P12:P20" si="1">(X12+Y12+Z12+AA12+AB12)*24</f>
        <v>42.000000000000007</v>
      </c>
      <c r="Q12" s="54">
        <v>824</v>
      </c>
      <c r="R12" s="54">
        <v>824</v>
      </c>
      <c r="S12" s="54">
        <v>824</v>
      </c>
      <c r="T12" s="54">
        <v>824</v>
      </c>
      <c r="U12" s="54">
        <v>824</v>
      </c>
      <c r="V12" s="57"/>
      <c r="W12" s="56"/>
      <c r="X12" s="351" t="str">
        <f t="shared" ref="X12:AB20" si="2">INT(Q12/100)&amp;":"&amp;RIGHT(Q12,2)</f>
        <v>8:24</v>
      </c>
      <c r="Y12" s="351" t="str">
        <f t="shared" si="2"/>
        <v>8:24</v>
      </c>
      <c r="Z12" s="351" t="str">
        <f t="shared" si="2"/>
        <v>8:24</v>
      </c>
      <c r="AA12" s="351" t="str">
        <f t="shared" si="2"/>
        <v>8:24</v>
      </c>
      <c r="AB12" s="351" t="str">
        <f t="shared" si="2"/>
        <v>8:24</v>
      </c>
      <c r="AC12" s="351" t="s">
        <v>50</v>
      </c>
      <c r="AD12" s="351" t="str">
        <f>IF($B$10=$O$21,X22,VLOOKUP($B$10,$O$12:$AB$23,10,FALSE))</f>
        <v>7:42</v>
      </c>
      <c r="AE12" s="352" t="str">
        <f>IF($B$10=$O$21,X23,AD12)</f>
        <v>7:42</v>
      </c>
      <c r="AF12" s="54">
        <v>30</v>
      </c>
      <c r="AG12" s="263"/>
      <c r="AH12" s="498"/>
      <c r="AI12" s="498"/>
      <c r="AL12" s="263"/>
      <c r="AM12" s="25"/>
      <c r="AN12" s="25"/>
      <c r="AO12" s="501"/>
      <c r="AP12" s="501"/>
      <c r="AV12" s="263"/>
      <c r="AW12" s="263"/>
      <c r="AX12" s="263"/>
      <c r="AY12" s="263"/>
      <c r="BB12" s="494"/>
      <c r="BC12" s="494"/>
      <c r="BD12" s="494"/>
      <c r="BE12" s="494"/>
      <c r="BF12" s="554"/>
      <c r="BG12" s="498"/>
      <c r="BH12" s="263"/>
      <c r="BJ12" s="283"/>
      <c r="BK12" s="26"/>
      <c r="BL12" s="27"/>
      <c r="BM12" s="283"/>
      <c r="BN12" s="284"/>
      <c r="BO12" s="279"/>
      <c r="BP12" s="279"/>
      <c r="BQ12" s="291"/>
      <c r="BR12" s="26"/>
      <c r="BS12" s="27"/>
      <c r="BT12" s="27"/>
      <c r="BU12" s="30"/>
      <c r="BV12" s="711"/>
      <c r="BW12" s="51"/>
      <c r="BX12" s="29"/>
    </row>
    <row r="13" spans="1:76" s="24" customFormat="1" ht="11.25" customHeight="1" x14ac:dyDescent="0.2">
      <c r="A13" s="11">
        <v>1</v>
      </c>
      <c r="B13" s="248" t="s">
        <v>14</v>
      </c>
      <c r="C13" s="249">
        <v>0</v>
      </c>
      <c r="D13" s="35"/>
      <c r="E13" s="35"/>
      <c r="F13" s="18"/>
      <c r="G13" s="18"/>
      <c r="H13" s="204"/>
      <c r="I13" s="204"/>
      <c r="J13" s="204"/>
      <c r="K13" s="35" t="s">
        <v>74</v>
      </c>
      <c r="L13" s="22"/>
      <c r="M13" s="23"/>
      <c r="N13" s="204" t="str">
        <f t="shared" si="0"/>
        <v/>
      </c>
      <c r="O13" s="56">
        <v>2</v>
      </c>
      <c r="P13" s="56">
        <f t="shared" si="1"/>
        <v>40.999999999999993</v>
      </c>
      <c r="Q13" s="54">
        <v>812</v>
      </c>
      <c r="R13" s="54">
        <v>812</v>
      </c>
      <c r="S13" s="54">
        <v>812</v>
      </c>
      <c r="T13" s="54">
        <v>812</v>
      </c>
      <c r="U13" s="54">
        <v>812</v>
      </c>
      <c r="V13" s="57"/>
      <c r="W13" s="56"/>
      <c r="X13" s="351" t="str">
        <f t="shared" si="2"/>
        <v>8:12</v>
      </c>
      <c r="Y13" s="351" t="str">
        <f t="shared" si="2"/>
        <v>8:12</v>
      </c>
      <c r="Z13" s="351" t="str">
        <f t="shared" si="2"/>
        <v>8:12</v>
      </c>
      <c r="AA13" s="351" t="str">
        <f t="shared" si="2"/>
        <v>8:12</v>
      </c>
      <c r="AB13" s="351" t="str">
        <f t="shared" si="2"/>
        <v>8:12</v>
      </c>
      <c r="AC13" s="351" t="s">
        <v>51</v>
      </c>
      <c r="AD13" s="351" t="str">
        <f>IF($B$10=$O$21,Y22,VLOOKUP($B$10,$O$12:$AB$23,11,FALSE))</f>
        <v>7:42</v>
      </c>
      <c r="AE13" s="352" t="str">
        <f>IF($B$10=$O$21,Y23,AD13)</f>
        <v>7:42</v>
      </c>
      <c r="AF13" s="54">
        <v>30</v>
      </c>
      <c r="AG13" s="263"/>
      <c r="AH13" s="498"/>
      <c r="AI13" s="498"/>
      <c r="AL13" s="263"/>
      <c r="AM13" s="25"/>
      <c r="AN13" s="25"/>
      <c r="AO13" s="501"/>
      <c r="AP13" s="501"/>
      <c r="AV13" s="263"/>
      <c r="AW13" s="263"/>
      <c r="AX13" s="263"/>
      <c r="AY13" s="263"/>
      <c r="BB13" s="494"/>
      <c r="BC13" s="494"/>
      <c r="BD13" s="494"/>
      <c r="BE13" s="494"/>
      <c r="BF13" s="554"/>
      <c r="BG13" s="498"/>
      <c r="BH13" s="263"/>
      <c r="BJ13" s="283"/>
      <c r="BK13" s="26"/>
      <c r="BL13" s="27"/>
      <c r="BM13" s="283"/>
      <c r="BN13" s="284"/>
      <c r="BO13" s="279"/>
      <c r="BP13" s="279"/>
      <c r="BQ13" s="279"/>
      <c r="BR13" s="26"/>
      <c r="BS13" s="27"/>
      <c r="BT13" s="27"/>
      <c r="BU13" s="30"/>
      <c r="BV13" s="710"/>
    </row>
    <row r="14" spans="1:76" s="24" customFormat="1" ht="11.25" customHeight="1" x14ac:dyDescent="0.2">
      <c r="A14" s="11">
        <v>1</v>
      </c>
      <c r="B14" s="11"/>
      <c r="C14" s="688" t="str">
        <f>IF(BS29="Fehler","Falsche Eingabe","")</f>
        <v/>
      </c>
      <c r="D14" s="18"/>
      <c r="E14" s="18"/>
      <c r="F14" s="18"/>
      <c r="G14" s="18"/>
      <c r="H14" s="204"/>
      <c r="I14" s="204"/>
      <c r="J14" s="204"/>
      <c r="K14" s="18"/>
      <c r="L14" s="22"/>
      <c r="M14" s="23"/>
      <c r="N14" s="204" t="str">
        <f t="shared" si="0"/>
        <v/>
      </c>
      <c r="O14" s="56">
        <v>3</v>
      </c>
      <c r="P14" s="56">
        <f t="shared" si="1"/>
        <v>40</v>
      </c>
      <c r="Q14" s="54">
        <v>800</v>
      </c>
      <c r="R14" s="54">
        <v>800</v>
      </c>
      <c r="S14" s="54">
        <v>800</v>
      </c>
      <c r="T14" s="54">
        <v>800</v>
      </c>
      <c r="U14" s="54">
        <v>800</v>
      </c>
      <c r="V14" s="57"/>
      <c r="W14" s="56"/>
      <c r="X14" s="351" t="str">
        <f t="shared" si="2"/>
        <v>8:00</v>
      </c>
      <c r="Y14" s="351" t="str">
        <f t="shared" si="2"/>
        <v>8:00</v>
      </c>
      <c r="Z14" s="351" t="str">
        <f t="shared" si="2"/>
        <v>8:00</v>
      </c>
      <c r="AA14" s="351" t="str">
        <f t="shared" si="2"/>
        <v>8:00</v>
      </c>
      <c r="AB14" s="351" t="str">
        <f t="shared" si="2"/>
        <v>8:00</v>
      </c>
      <c r="AC14" s="351" t="s">
        <v>52</v>
      </c>
      <c r="AD14" s="351" t="str">
        <f>IF($B$10=$O$21,Z22,VLOOKUP($B$10,$O$12:$AB$23,12,FALSE))</f>
        <v>7:42</v>
      </c>
      <c r="AE14" s="352" t="str">
        <f>IF($B$10=$O$21,Z23,AD14)</f>
        <v>7:42</v>
      </c>
      <c r="AF14" s="54">
        <v>30</v>
      </c>
      <c r="AG14" s="263"/>
      <c r="AH14" s="498"/>
      <c r="AI14" s="498"/>
      <c r="AL14" s="263"/>
      <c r="AM14" s="25"/>
      <c r="AN14" s="25"/>
      <c r="AO14" s="501"/>
      <c r="AP14" s="501"/>
      <c r="AU14" s="58"/>
      <c r="AV14" s="278"/>
      <c r="AW14" s="278"/>
      <c r="AX14" s="278"/>
      <c r="AY14" s="278"/>
      <c r="AZ14" s="58"/>
      <c r="BA14" s="58"/>
      <c r="BB14" s="494"/>
      <c r="BC14" s="494"/>
      <c r="BD14" s="494"/>
      <c r="BE14" s="494"/>
      <c r="BF14" s="554"/>
      <c r="BG14" s="550"/>
      <c r="BH14" s="278"/>
      <c r="BI14" s="58"/>
      <c r="BJ14" s="283"/>
      <c r="BK14" s="26"/>
      <c r="BL14" s="27"/>
      <c r="BM14" s="283"/>
      <c r="BN14" s="284"/>
      <c r="BO14" s="279"/>
      <c r="BP14" s="279"/>
      <c r="BQ14" s="279"/>
      <c r="BR14" s="26"/>
      <c r="BS14" s="27"/>
      <c r="BT14" s="27"/>
      <c r="BU14" s="27"/>
      <c r="BV14" s="710"/>
    </row>
    <row r="15" spans="1:76" s="24" customFormat="1" ht="11.25" customHeight="1" x14ac:dyDescent="0.2">
      <c r="A15" s="11">
        <v>1</v>
      </c>
      <c r="B15" s="11"/>
      <c r="C15" s="11"/>
      <c r="D15" s="18"/>
      <c r="E15" s="18"/>
      <c r="F15" s="18"/>
      <c r="G15" s="18"/>
      <c r="H15" s="204"/>
      <c r="I15" s="204"/>
      <c r="J15" s="204"/>
      <c r="K15" s="18"/>
      <c r="L15" s="22"/>
      <c r="M15" s="23"/>
      <c r="N15" s="204" t="str">
        <f t="shared" si="0"/>
        <v/>
      </c>
      <c r="O15" s="56">
        <v>4</v>
      </c>
      <c r="P15" s="56">
        <f t="shared" si="1"/>
        <v>39</v>
      </c>
      <c r="Q15" s="54">
        <v>748</v>
      </c>
      <c r="R15" s="54">
        <v>748</v>
      </c>
      <c r="S15" s="54">
        <v>748</v>
      </c>
      <c r="T15" s="54">
        <v>748</v>
      </c>
      <c r="U15" s="54">
        <v>748</v>
      </c>
      <c r="V15" s="57"/>
      <c r="W15" s="56"/>
      <c r="X15" s="351" t="str">
        <f t="shared" si="2"/>
        <v>7:48</v>
      </c>
      <c r="Y15" s="351" t="str">
        <f t="shared" si="2"/>
        <v>7:48</v>
      </c>
      <c r="Z15" s="351" t="str">
        <f t="shared" si="2"/>
        <v>7:48</v>
      </c>
      <c r="AA15" s="351" t="str">
        <f t="shared" si="2"/>
        <v>7:48</v>
      </c>
      <c r="AB15" s="351" t="str">
        <f t="shared" si="2"/>
        <v>7:48</v>
      </c>
      <c r="AC15" s="351" t="s">
        <v>53</v>
      </c>
      <c r="AD15" s="351" t="str">
        <f>IF($B$10=$O$21,AA22,VLOOKUP($B$10,$O$12:$AB$23,13,FALSE))</f>
        <v>7:42</v>
      </c>
      <c r="AE15" s="352" t="str">
        <f>IF($B$10=$O$21,AA23,AD15)</f>
        <v>7:42</v>
      </c>
      <c r="AF15" s="54">
        <v>30</v>
      </c>
      <c r="AG15" s="263"/>
      <c r="AH15" s="498"/>
      <c r="AI15" s="498"/>
      <c r="AL15" s="263"/>
      <c r="AM15" s="25"/>
      <c r="AN15" s="25"/>
      <c r="AO15" s="501"/>
      <c r="AP15" s="501"/>
      <c r="AU15" s="58"/>
      <c r="AV15" s="278"/>
      <c r="AW15" s="278"/>
      <c r="AX15" s="278"/>
      <c r="AY15" s="278"/>
      <c r="AZ15" s="58"/>
      <c r="BA15" s="58"/>
      <c r="BB15" s="494"/>
      <c r="BC15" s="494"/>
      <c r="BD15" s="494"/>
      <c r="BE15" s="494"/>
      <c r="BF15" s="554"/>
      <c r="BG15" s="550"/>
      <c r="BH15" s="278"/>
      <c r="BI15" s="58"/>
      <c r="BJ15" s="283"/>
      <c r="BK15" s="26"/>
      <c r="BL15" s="27"/>
      <c r="BM15" s="283"/>
      <c r="BN15" s="284"/>
      <c r="BO15" s="279"/>
      <c r="BP15" s="279"/>
      <c r="BQ15" s="279"/>
      <c r="BR15" s="26"/>
      <c r="BS15" s="27"/>
      <c r="BT15" s="27"/>
      <c r="BU15" s="27"/>
      <c r="BV15" s="710"/>
    </row>
    <row r="16" spans="1:76" s="24" customFormat="1" ht="11.25" customHeight="1" x14ac:dyDescent="0.2">
      <c r="A16" s="11">
        <v>1</v>
      </c>
      <c r="B16" s="11"/>
      <c r="C16" s="11"/>
      <c r="D16" s="18"/>
      <c r="E16" s="18"/>
      <c r="F16" s="18"/>
      <c r="G16" s="18"/>
      <c r="H16" s="204"/>
      <c r="I16" s="204"/>
      <c r="J16" s="204"/>
      <c r="K16" s="18"/>
      <c r="L16" s="22"/>
      <c r="N16" s="204" t="str">
        <f t="shared" si="0"/>
        <v>4</v>
      </c>
      <c r="O16" s="56">
        <v>5</v>
      </c>
      <c r="P16" s="56">
        <f t="shared" si="1"/>
        <v>38.5</v>
      </c>
      <c r="Q16" s="54">
        <v>742</v>
      </c>
      <c r="R16" s="54">
        <v>742</v>
      </c>
      <c r="S16" s="54">
        <v>742</v>
      </c>
      <c r="T16" s="54">
        <v>742</v>
      </c>
      <c r="U16" s="54">
        <v>742</v>
      </c>
      <c r="V16" s="57"/>
      <c r="W16" s="56"/>
      <c r="X16" s="351" t="str">
        <f t="shared" si="2"/>
        <v>7:42</v>
      </c>
      <c r="Y16" s="351" t="str">
        <f t="shared" si="2"/>
        <v>7:42</v>
      </c>
      <c r="Z16" s="351" t="str">
        <f t="shared" si="2"/>
        <v>7:42</v>
      </c>
      <c r="AA16" s="351" t="str">
        <f t="shared" si="2"/>
        <v>7:42</v>
      </c>
      <c r="AB16" s="351" t="str">
        <f t="shared" si="2"/>
        <v>7:42</v>
      </c>
      <c r="AC16" s="351" t="s">
        <v>54</v>
      </c>
      <c r="AD16" s="351" t="str">
        <f>IF($B$10=$O$21,AB22,VLOOKUP($B$10,$O$12:$AB$23,14,FALSE))</f>
        <v>7:42</v>
      </c>
      <c r="AE16" s="352" t="str">
        <f>IF($B$10=$O$21,AB23,AD16)</f>
        <v>7:42</v>
      </c>
      <c r="AF16" s="54">
        <v>30</v>
      </c>
      <c r="AG16" s="263"/>
      <c r="AH16" s="498"/>
      <c r="AI16" s="498"/>
      <c r="AL16" s="263"/>
      <c r="AM16" s="25"/>
      <c r="AN16" s="25"/>
      <c r="AO16" s="501"/>
      <c r="AP16" s="501"/>
      <c r="AU16" s="58"/>
      <c r="AV16" s="278"/>
      <c r="AW16" s="278"/>
      <c r="AX16" s="278"/>
      <c r="AY16" s="278"/>
      <c r="AZ16" s="58"/>
      <c r="BA16" s="58"/>
      <c r="BB16" s="494"/>
      <c r="BC16" s="494"/>
      <c r="BD16" s="494"/>
      <c r="BE16" s="494"/>
      <c r="BF16" s="554"/>
      <c r="BG16" s="550"/>
      <c r="BH16" s="278"/>
      <c r="BI16" s="58"/>
      <c r="BJ16" s="283"/>
      <c r="BK16" s="26"/>
      <c r="BL16" s="27"/>
      <c r="BM16" s="283"/>
      <c r="BN16" s="284"/>
      <c r="BO16" s="279"/>
      <c r="BP16" s="279"/>
      <c r="BQ16" s="279"/>
      <c r="BR16" s="26"/>
      <c r="BS16" s="27"/>
      <c r="BT16" s="27"/>
      <c r="BU16" s="27"/>
      <c r="BV16" s="710"/>
    </row>
    <row r="17" spans="1:75" s="24" customFormat="1" ht="11.25" customHeight="1" x14ac:dyDescent="0.2">
      <c r="A17" s="11">
        <v>1</v>
      </c>
      <c r="B17" s="18"/>
      <c r="C17" s="207"/>
      <c r="D17" s="207"/>
      <c r="E17" s="207"/>
      <c r="F17" s="207"/>
      <c r="G17" s="207"/>
      <c r="H17" s="204"/>
      <c r="I17" s="204"/>
      <c r="J17" s="204"/>
      <c r="K17" s="207"/>
      <c r="L17" s="207"/>
      <c r="M17" s="208"/>
      <c r="N17" s="204" t="str">
        <f t="shared" si="0"/>
        <v/>
      </c>
      <c r="O17" s="56">
        <v>6</v>
      </c>
      <c r="P17" s="56">
        <f t="shared" si="1"/>
        <v>30</v>
      </c>
      <c r="Q17" s="54">
        <v>600</v>
      </c>
      <c r="R17" s="54">
        <v>600</v>
      </c>
      <c r="S17" s="54">
        <v>600</v>
      </c>
      <c r="T17" s="54">
        <v>600</v>
      </c>
      <c r="U17" s="54">
        <v>600</v>
      </c>
      <c r="V17" s="57"/>
      <c r="W17" s="56"/>
      <c r="X17" s="351" t="str">
        <f t="shared" si="2"/>
        <v>6:00</v>
      </c>
      <c r="Y17" s="351" t="str">
        <f t="shared" si="2"/>
        <v>6:00</v>
      </c>
      <c r="Z17" s="351" t="str">
        <f t="shared" si="2"/>
        <v>6:00</v>
      </c>
      <c r="AA17" s="351" t="str">
        <f t="shared" si="2"/>
        <v>6:00</v>
      </c>
      <c r="AB17" s="351" t="str">
        <f t="shared" si="2"/>
        <v>6:00</v>
      </c>
      <c r="AC17" s="351" t="s">
        <v>55</v>
      </c>
      <c r="AD17" s="351">
        <v>0</v>
      </c>
      <c r="AE17" s="352">
        <v>0</v>
      </c>
      <c r="AF17" s="54">
        <v>0</v>
      </c>
      <c r="AG17" s="263"/>
      <c r="AH17" s="498"/>
      <c r="AI17" s="498"/>
      <c r="AL17" s="263"/>
      <c r="AM17" s="25"/>
      <c r="AN17" s="25"/>
      <c r="AO17" s="501"/>
      <c r="AP17" s="501"/>
      <c r="AV17" s="300"/>
      <c r="AW17" s="300"/>
      <c r="AX17" s="263"/>
      <c r="AY17" s="263"/>
      <c r="BB17" s="494"/>
      <c r="BC17" s="494"/>
      <c r="BD17" s="494"/>
      <c r="BE17" s="494"/>
      <c r="BF17" s="554"/>
      <c r="BG17" s="550"/>
      <c r="BH17" s="263"/>
      <c r="BJ17" s="283"/>
      <c r="BK17" s="26"/>
      <c r="BL17" s="27"/>
      <c r="BM17" s="283"/>
      <c r="BN17" s="284"/>
      <c r="BO17" s="279"/>
      <c r="BP17" s="279"/>
      <c r="BQ17" s="279"/>
      <c r="BR17" s="26"/>
      <c r="BS17" s="27"/>
      <c r="BT17" s="27"/>
      <c r="BU17" s="27"/>
      <c r="BV17" s="710"/>
    </row>
    <row r="18" spans="1:75" s="24" customFormat="1" ht="11.25" customHeight="1" x14ac:dyDescent="0.2">
      <c r="A18" s="11">
        <v>1</v>
      </c>
      <c r="B18" s="92"/>
      <c r="C18" s="208"/>
      <c r="D18" s="208"/>
      <c r="E18" s="208"/>
      <c r="F18" s="208"/>
      <c r="G18" s="208"/>
      <c r="H18" s="212"/>
      <c r="I18" s="212"/>
      <c r="J18" s="212"/>
      <c r="K18" s="208"/>
      <c r="L18" s="208"/>
      <c r="M18" s="208"/>
      <c r="N18" s="212" t="str">
        <f>IF($B$10=O18,"4","")</f>
        <v/>
      </c>
      <c r="O18" s="56">
        <v>7</v>
      </c>
      <c r="P18" s="56">
        <f>(X18+Y18+Z18+AA18+AB18)*24</f>
        <v>21.000000000000004</v>
      </c>
      <c r="Q18" s="54">
        <v>412</v>
      </c>
      <c r="R18" s="54">
        <v>412</v>
      </c>
      <c r="S18" s="54">
        <v>412</v>
      </c>
      <c r="T18" s="54">
        <v>412</v>
      </c>
      <c r="U18" s="54">
        <v>412</v>
      </c>
      <c r="V18" s="57"/>
      <c r="W18" s="56"/>
      <c r="X18" s="351" t="str">
        <f t="shared" ref="X18:AB19" si="3">INT(Q18/100)&amp;":"&amp;RIGHT(Q18,2)</f>
        <v>4:12</v>
      </c>
      <c r="Y18" s="351" t="str">
        <f t="shared" si="3"/>
        <v>4:12</v>
      </c>
      <c r="Z18" s="351" t="str">
        <f t="shared" si="3"/>
        <v>4:12</v>
      </c>
      <c r="AA18" s="351" t="str">
        <f t="shared" si="3"/>
        <v>4:12</v>
      </c>
      <c r="AB18" s="351" t="str">
        <f t="shared" si="3"/>
        <v>4:12</v>
      </c>
      <c r="AC18" s="351" t="s">
        <v>56</v>
      </c>
      <c r="AD18" s="351">
        <v>0</v>
      </c>
      <c r="AE18" s="352">
        <v>0</v>
      </c>
      <c r="AF18" s="54">
        <v>0</v>
      </c>
      <c r="AG18" s="263"/>
      <c r="AH18" s="498"/>
      <c r="AI18" s="498"/>
      <c r="AL18" s="263"/>
      <c r="AM18" s="25"/>
      <c r="AN18" s="25"/>
      <c r="AO18" s="501"/>
      <c r="AP18" s="501"/>
      <c r="AQ18" s="532"/>
      <c r="AV18" s="300"/>
      <c r="AW18" s="300"/>
      <c r="AX18" s="263"/>
      <c r="AY18" s="263"/>
      <c r="BB18" s="494"/>
      <c r="BC18" s="494"/>
      <c r="BD18" s="494"/>
      <c r="BE18" s="494"/>
      <c r="BF18" s="554"/>
      <c r="BG18" s="550"/>
      <c r="BH18" s="263"/>
      <c r="BJ18" s="283"/>
      <c r="BK18" s="26"/>
      <c r="BL18" s="27"/>
      <c r="BM18" s="283"/>
      <c r="BN18" s="284"/>
      <c r="BO18" s="279"/>
      <c r="BP18" s="279"/>
      <c r="BQ18" s="279"/>
      <c r="BR18" s="26"/>
      <c r="BS18" s="27"/>
      <c r="BT18" s="27"/>
      <c r="BU18" s="27"/>
      <c r="BV18" s="710"/>
    </row>
    <row r="19" spans="1:75" s="24" customFormat="1" ht="11.25" customHeight="1" x14ac:dyDescent="0.2">
      <c r="A19" s="11">
        <v>1</v>
      </c>
      <c r="B19" s="92"/>
      <c r="C19" s="208"/>
      <c r="D19" s="208"/>
      <c r="E19" s="208"/>
      <c r="F19" s="208"/>
      <c r="G19" s="208"/>
      <c r="H19" s="212"/>
      <c r="I19" s="212"/>
      <c r="J19" s="212"/>
      <c r="K19" s="208"/>
      <c r="L19" s="208"/>
      <c r="M19" s="208"/>
      <c r="N19" s="212" t="str">
        <f>IF($B$10=O19,"4","")</f>
        <v/>
      </c>
      <c r="O19" s="56">
        <v>8</v>
      </c>
      <c r="P19" s="56">
        <f>(X19+Y19+Z19+AA19+AB19)*24</f>
        <v>19.25</v>
      </c>
      <c r="Q19" s="54">
        <v>351</v>
      </c>
      <c r="R19" s="54">
        <v>351</v>
      </c>
      <c r="S19" s="54">
        <v>351</v>
      </c>
      <c r="T19" s="54">
        <v>351</v>
      </c>
      <c r="U19" s="54">
        <v>351</v>
      </c>
      <c r="V19" s="57"/>
      <c r="W19" s="56"/>
      <c r="X19" s="351" t="str">
        <f t="shared" si="3"/>
        <v>3:51</v>
      </c>
      <c r="Y19" s="351" t="str">
        <f t="shared" si="3"/>
        <v>3:51</v>
      </c>
      <c r="Z19" s="351" t="str">
        <f t="shared" si="3"/>
        <v>3:51</v>
      </c>
      <c r="AA19" s="351" t="str">
        <f t="shared" si="3"/>
        <v>3:51</v>
      </c>
      <c r="AB19" s="351" t="str">
        <f t="shared" si="3"/>
        <v>3:51</v>
      </c>
      <c r="AC19" s="351"/>
      <c r="AD19" s="351"/>
      <c r="AE19" s="352"/>
      <c r="AF19" s="54">
        <v>0</v>
      </c>
      <c r="AG19" s="263"/>
      <c r="AH19" s="498"/>
      <c r="AI19" s="498"/>
      <c r="AL19" s="263"/>
      <c r="AM19" s="25"/>
      <c r="AN19" s="25"/>
      <c r="AO19" s="501"/>
      <c r="AP19" s="501"/>
      <c r="AQ19" s="532"/>
      <c r="AV19" s="300"/>
      <c r="AW19" s="300"/>
      <c r="AX19" s="263"/>
      <c r="AY19" s="263"/>
      <c r="BB19" s="494"/>
      <c r="BC19" s="494"/>
      <c r="BD19" s="494"/>
      <c r="BE19" s="494"/>
      <c r="BF19" s="554"/>
      <c r="BG19" s="550"/>
      <c r="BH19" s="263"/>
      <c r="BJ19" s="283"/>
      <c r="BK19" s="26"/>
      <c r="BL19" s="27"/>
      <c r="BM19" s="283"/>
      <c r="BN19" s="284"/>
      <c r="BO19" s="279"/>
      <c r="BP19" s="279"/>
      <c r="BQ19" s="279"/>
      <c r="BR19" s="26"/>
      <c r="BS19" s="27"/>
      <c r="BT19" s="27"/>
      <c r="BU19" s="27"/>
      <c r="BV19" s="710"/>
    </row>
    <row r="20" spans="1:75" s="24" customFormat="1" ht="11.25" customHeight="1" x14ac:dyDescent="0.2">
      <c r="A20" s="11">
        <v>1</v>
      </c>
      <c r="B20" s="92"/>
      <c r="C20" s="208"/>
      <c r="D20" s="208"/>
      <c r="E20" s="208"/>
      <c r="F20" s="208"/>
      <c r="G20" s="208"/>
      <c r="H20" s="212"/>
      <c r="I20" s="212"/>
      <c r="J20" s="212"/>
      <c r="K20" s="208"/>
      <c r="L20" s="208"/>
      <c r="M20" s="208"/>
      <c r="N20" s="212" t="str">
        <f t="shared" si="0"/>
        <v/>
      </c>
      <c r="O20" s="56">
        <v>9</v>
      </c>
      <c r="P20" s="56">
        <f t="shared" si="1"/>
        <v>19.25</v>
      </c>
      <c r="Q20" s="54">
        <v>400</v>
      </c>
      <c r="R20" s="54">
        <v>400</v>
      </c>
      <c r="S20" s="54">
        <v>400</v>
      </c>
      <c r="T20" s="54">
        <v>400</v>
      </c>
      <c r="U20" s="54">
        <v>315</v>
      </c>
      <c r="V20" s="57"/>
      <c r="W20" s="56"/>
      <c r="X20" s="351" t="str">
        <f t="shared" si="2"/>
        <v>4:00</v>
      </c>
      <c r="Y20" s="351" t="str">
        <f t="shared" si="2"/>
        <v>4:00</v>
      </c>
      <c r="Z20" s="351" t="str">
        <f t="shared" si="2"/>
        <v>4:00</v>
      </c>
      <c r="AA20" s="351" t="str">
        <f t="shared" si="2"/>
        <v>4:00</v>
      </c>
      <c r="AB20" s="351" t="str">
        <f t="shared" si="2"/>
        <v>3:15</v>
      </c>
      <c r="AC20" s="351"/>
      <c r="AD20" s="351"/>
      <c r="AE20" s="352"/>
      <c r="AF20" s="54">
        <v>0</v>
      </c>
      <c r="AG20" s="263"/>
      <c r="AH20" s="498"/>
      <c r="AI20" s="498"/>
      <c r="AL20" s="263"/>
      <c r="AM20" s="25"/>
      <c r="AN20" s="25"/>
      <c r="AO20" s="501"/>
      <c r="AP20" s="501"/>
      <c r="AQ20" s="532"/>
      <c r="AV20" s="300"/>
      <c r="AW20" s="300"/>
      <c r="AX20" s="263"/>
      <c r="AY20" s="263"/>
      <c r="BB20" s="494"/>
      <c r="BC20" s="494"/>
      <c r="BD20" s="494"/>
      <c r="BE20" s="494"/>
      <c r="BF20" s="554"/>
      <c r="BG20" s="550"/>
      <c r="BH20" s="263"/>
      <c r="BJ20" s="283"/>
      <c r="BK20" s="26"/>
      <c r="BL20" s="27"/>
      <c r="BM20" s="283"/>
      <c r="BN20" s="284"/>
      <c r="BO20" s="279"/>
      <c r="BP20" s="279"/>
      <c r="BQ20" s="279"/>
      <c r="BR20" s="26"/>
      <c r="BS20" s="27"/>
      <c r="BT20" s="27"/>
      <c r="BU20" s="27"/>
      <c r="BV20" s="710"/>
    </row>
    <row r="21" spans="1:75" s="24" customFormat="1" ht="11.25" customHeight="1" x14ac:dyDescent="0.2">
      <c r="A21" s="11">
        <v>1</v>
      </c>
      <c r="B21" s="92"/>
      <c r="C21" s="208"/>
      <c r="D21" s="208"/>
      <c r="E21" s="208"/>
      <c r="F21" s="208"/>
      <c r="G21" s="208"/>
      <c r="H21" s="212"/>
      <c r="I21" s="212"/>
      <c r="J21" s="212"/>
      <c r="K21" s="208"/>
      <c r="L21" s="208"/>
      <c r="M21" s="208"/>
      <c r="N21" s="212" t="str">
        <f t="shared" si="0"/>
        <v/>
      </c>
      <c r="O21" s="59">
        <v>10</v>
      </c>
      <c r="P21" s="59">
        <f>(X22+Y22+Z22+AA22+AB22+X23+Y23+Z23+AA23+AB23)*24/2</f>
        <v>0</v>
      </c>
      <c r="Q21" s="60" t="s">
        <v>122</v>
      </c>
      <c r="R21" s="61"/>
      <c r="S21" s="62"/>
      <c r="T21" s="61"/>
      <c r="U21" s="63"/>
      <c r="V21" s="57"/>
      <c r="W21" s="55"/>
      <c r="X21" s="351"/>
      <c r="Y21" s="351"/>
      <c r="Z21" s="351"/>
      <c r="AA21" s="351"/>
      <c r="AB21" s="351"/>
      <c r="AC21" s="353"/>
      <c r="AD21" s="353"/>
      <c r="AE21" s="353"/>
      <c r="AF21" s="201">
        <v>30</v>
      </c>
      <c r="AG21" s="468"/>
      <c r="AH21" s="499"/>
      <c r="AI21" s="499"/>
      <c r="AL21" s="280"/>
      <c r="AM21" s="64"/>
      <c r="AN21" s="64"/>
      <c r="AO21" s="535"/>
      <c r="AP21" s="535"/>
      <c r="AQ21" s="532"/>
      <c r="AR21" s="64"/>
      <c r="AS21" s="64"/>
      <c r="AT21" s="64"/>
      <c r="AU21" s="65"/>
      <c r="AV21" s="405"/>
      <c r="AW21" s="405"/>
      <c r="AX21" s="279"/>
      <c r="AY21" s="279"/>
      <c r="AZ21" s="27"/>
      <c r="BA21" s="27"/>
      <c r="BB21" s="494"/>
      <c r="BC21" s="494"/>
      <c r="BD21" s="494"/>
      <c r="BE21" s="494"/>
      <c r="BF21" s="554"/>
      <c r="BG21" s="550"/>
      <c r="BH21" s="279"/>
      <c r="BI21" s="459"/>
      <c r="BJ21" s="279"/>
      <c r="BK21" s="26"/>
      <c r="BL21" s="27"/>
      <c r="BM21" s="279"/>
      <c r="BN21" s="284"/>
      <c r="BO21" s="279"/>
      <c r="BP21" s="279"/>
      <c r="BQ21" s="279"/>
      <c r="BR21" s="26"/>
      <c r="BS21" s="27"/>
      <c r="BT21" s="27"/>
      <c r="BU21" s="27"/>
      <c r="BV21" s="710"/>
    </row>
    <row r="22" spans="1:75" s="24" customFormat="1" ht="11.25" customHeight="1" x14ac:dyDescent="0.2">
      <c r="A22" s="11">
        <v>1</v>
      </c>
      <c r="B22" s="92"/>
      <c r="C22" s="208"/>
      <c r="D22" s="208"/>
      <c r="E22" s="208"/>
      <c r="F22" s="208"/>
      <c r="G22" s="208"/>
      <c r="H22" s="211"/>
      <c r="I22" s="211"/>
      <c r="J22" s="211"/>
      <c r="K22" s="208"/>
      <c r="L22" s="208"/>
      <c r="M22" s="208"/>
      <c r="N22" s="211"/>
      <c r="O22" s="66"/>
      <c r="P22" s="67" t="s">
        <v>103</v>
      </c>
      <c r="Q22" s="68"/>
      <c r="R22" s="68"/>
      <c r="S22" s="68"/>
      <c r="T22" s="68"/>
      <c r="U22" s="68"/>
      <c r="V22" s="57"/>
      <c r="W22" s="57"/>
      <c r="X22" s="351" t="str">
        <f t="shared" ref="X22:AB23" si="4">INT(Q22/100)&amp;":"&amp;RIGHT(Q22,2)</f>
        <v>0:</v>
      </c>
      <c r="Y22" s="351" t="str">
        <f t="shared" si="4"/>
        <v>0:</v>
      </c>
      <c r="Z22" s="351" t="str">
        <f t="shared" si="4"/>
        <v>0:</v>
      </c>
      <c r="AA22" s="351" t="str">
        <f t="shared" si="4"/>
        <v>0:</v>
      </c>
      <c r="AB22" s="351" t="str">
        <f t="shared" si="4"/>
        <v>0:</v>
      </c>
      <c r="AC22" s="353"/>
      <c r="AD22" s="353"/>
      <c r="AE22" s="353"/>
      <c r="AF22" s="754">
        <f>IF(B10=$O$21,"&lt;&lt;&lt;  HIER",0)</f>
        <v>0</v>
      </c>
      <c r="AG22" s="768">
        <f>IF(B10=$O$21,"bitte Sollstunden eingeben, anschließend Feld &lt;P21&gt; prüfen",0)</f>
        <v>0</v>
      </c>
      <c r="AH22" s="768"/>
      <c r="AI22" s="768"/>
      <c r="AJ22" s="769"/>
      <c r="AK22" s="769"/>
      <c r="AL22" s="769"/>
      <c r="AM22" s="769"/>
      <c r="AN22" s="769"/>
      <c r="AO22" s="769"/>
      <c r="AP22" s="769"/>
      <c r="AQ22" s="769"/>
      <c r="AR22" s="769"/>
      <c r="AS22" s="769"/>
      <c r="AT22" s="769"/>
      <c r="AU22" s="769"/>
      <c r="AV22" s="769"/>
      <c r="AW22" s="769"/>
      <c r="AX22" s="769"/>
      <c r="AY22" s="769"/>
      <c r="AZ22" s="769"/>
      <c r="BA22" s="769"/>
      <c r="BB22" s="769"/>
      <c r="BC22" s="769"/>
      <c r="BD22" s="769"/>
      <c r="BE22" s="769"/>
      <c r="BF22" s="769"/>
      <c r="BG22" s="769"/>
      <c r="BH22" s="769"/>
      <c r="BI22" s="769"/>
      <c r="BJ22" s="474"/>
      <c r="BK22" s="475"/>
      <c r="BL22" s="475"/>
      <c r="BM22" s="474"/>
      <c r="BN22" s="203"/>
      <c r="BO22" s="203"/>
      <c r="BP22" s="203"/>
      <c r="BQ22" s="474"/>
      <c r="BR22" s="475"/>
      <c r="BS22" s="475"/>
      <c r="BT22" s="475"/>
      <c r="BU22" s="475"/>
      <c r="BV22" s="710"/>
    </row>
    <row r="23" spans="1:75" s="24" customFormat="1" ht="11.25" customHeight="1" x14ac:dyDescent="0.2">
      <c r="A23" s="11">
        <v>1</v>
      </c>
      <c r="B23" s="92"/>
      <c r="C23" s="208"/>
      <c r="D23" s="208"/>
      <c r="E23" s="208"/>
      <c r="F23" s="208"/>
      <c r="G23" s="208"/>
      <c r="H23" s="211"/>
      <c r="I23" s="211"/>
      <c r="J23" s="211"/>
      <c r="K23" s="208"/>
      <c r="L23" s="208"/>
      <c r="M23" s="208"/>
      <c r="N23" s="211"/>
      <c r="O23" s="69"/>
      <c r="P23" s="70" t="s">
        <v>108</v>
      </c>
      <c r="Q23" s="71"/>
      <c r="R23" s="71"/>
      <c r="S23" s="71"/>
      <c r="T23" s="71"/>
      <c r="U23" s="71"/>
      <c r="V23" s="72"/>
      <c r="W23" s="72"/>
      <c r="X23" s="354" t="str">
        <f t="shared" si="4"/>
        <v>0:</v>
      </c>
      <c r="Y23" s="354" t="str">
        <f t="shared" si="4"/>
        <v>0:</v>
      </c>
      <c r="Z23" s="354" t="str">
        <f t="shared" si="4"/>
        <v>0:</v>
      </c>
      <c r="AA23" s="354" t="str">
        <f t="shared" si="4"/>
        <v>0:</v>
      </c>
      <c r="AB23" s="354" t="str">
        <f t="shared" si="4"/>
        <v>0:</v>
      </c>
      <c r="AC23" s="355"/>
      <c r="AD23" s="356"/>
      <c r="AE23" s="357"/>
      <c r="AF23" s="755"/>
      <c r="AG23" s="769"/>
      <c r="AH23" s="769"/>
      <c r="AI23" s="769"/>
      <c r="AJ23" s="769"/>
      <c r="AK23" s="769"/>
      <c r="AL23" s="769"/>
      <c r="AM23" s="769"/>
      <c r="AN23" s="769"/>
      <c r="AO23" s="769"/>
      <c r="AP23" s="769"/>
      <c r="AQ23" s="769"/>
      <c r="AR23" s="769"/>
      <c r="AS23" s="769"/>
      <c r="AT23" s="769"/>
      <c r="AU23" s="769"/>
      <c r="AV23" s="769"/>
      <c r="AW23" s="769"/>
      <c r="AX23" s="769"/>
      <c r="AY23" s="769"/>
      <c r="AZ23" s="769"/>
      <c r="BA23" s="769"/>
      <c r="BB23" s="769"/>
      <c r="BC23" s="769"/>
      <c r="BD23" s="769"/>
      <c r="BE23" s="769"/>
      <c r="BF23" s="769"/>
      <c r="BG23" s="769"/>
      <c r="BH23" s="769"/>
      <c r="BI23" s="769"/>
      <c r="BJ23" s="474"/>
      <c r="BK23" s="475"/>
      <c r="BL23" s="475"/>
      <c r="BM23" s="474"/>
      <c r="BN23" s="203"/>
      <c r="BO23" s="203"/>
      <c r="BP23" s="203"/>
      <c r="BQ23" s="474"/>
      <c r="BR23" s="475"/>
      <c r="BS23" s="475"/>
      <c r="BT23" s="475"/>
      <c r="BU23" s="475"/>
      <c r="BV23" s="710"/>
    </row>
    <row r="24" spans="1:75" s="74" customFormat="1" ht="11.25" customHeight="1" x14ac:dyDescent="0.2">
      <c r="A24" s="73">
        <v>1</v>
      </c>
      <c r="O24" s="28"/>
      <c r="P24" s="75"/>
      <c r="Q24" s="76"/>
      <c r="R24" s="76"/>
      <c r="S24" s="76"/>
      <c r="T24" s="76"/>
      <c r="U24" s="76"/>
      <c r="V24" s="77"/>
      <c r="W24" s="77"/>
      <c r="X24" s="352"/>
      <c r="Y24" s="352"/>
      <c r="Z24" s="352"/>
      <c r="AA24" s="352"/>
      <c r="AB24" s="352"/>
      <c r="AC24" s="352"/>
      <c r="AD24" s="352"/>
      <c r="AE24" s="352"/>
      <c r="AF24" s="78"/>
      <c r="AG24" s="264"/>
      <c r="AH24" s="500"/>
      <c r="AI24" s="500"/>
      <c r="AJ24" s="78"/>
      <c r="AK24" s="78"/>
      <c r="AL24" s="264"/>
      <c r="AM24" s="78"/>
      <c r="AN24" s="78"/>
      <c r="AO24" s="500"/>
      <c r="AP24" s="500"/>
      <c r="AQ24" s="78"/>
      <c r="AR24" s="78"/>
      <c r="AS24" s="78"/>
      <c r="AT24" s="78"/>
      <c r="AU24" s="78"/>
      <c r="AV24" s="264"/>
      <c r="AW24" s="573" t="s">
        <v>201</v>
      </c>
      <c r="AX24" s="569"/>
      <c r="AY24" s="570"/>
      <c r="AZ24" s="565" t="s">
        <v>200</v>
      </c>
      <c r="BA24" s="566"/>
      <c r="BB24" s="574" t="s">
        <v>250</v>
      </c>
      <c r="BC24" s="575"/>
      <c r="BD24" s="575"/>
      <c r="BE24" s="575"/>
      <c r="BF24" s="585" t="s">
        <v>238</v>
      </c>
      <c r="BG24" s="576"/>
      <c r="BH24" s="264"/>
      <c r="BI24" s="587" t="s">
        <v>246</v>
      </c>
      <c r="BJ24" s="279"/>
      <c r="BK24" s="26"/>
      <c r="BL24" s="27"/>
      <c r="BM24" s="279"/>
      <c r="BN24" s="284"/>
      <c r="BO24" s="279"/>
      <c r="BP24" s="279"/>
      <c r="BQ24" s="279"/>
      <c r="BR24" s="26"/>
      <c r="BS24" s="27"/>
      <c r="BT24" s="78"/>
      <c r="BU24" s="78"/>
      <c r="BV24" s="115"/>
    </row>
    <row r="25" spans="1:75" s="24" customFormat="1" ht="11.25" customHeight="1" x14ac:dyDescent="0.2">
      <c r="A25" s="11">
        <v>1</v>
      </c>
      <c r="B25" s="79"/>
      <c r="C25" s="79"/>
      <c r="D25" s="80"/>
      <c r="E25" s="80"/>
      <c r="F25" s="80"/>
      <c r="G25" s="80"/>
      <c r="H25" s="23"/>
      <c r="I25" s="23"/>
      <c r="J25" s="23"/>
      <c r="K25" s="80"/>
      <c r="L25" s="209"/>
      <c r="M25" s="23"/>
      <c r="N25" s="23"/>
      <c r="O25" s="22"/>
      <c r="P25" s="22"/>
      <c r="Q25" s="22"/>
      <c r="R25" s="22"/>
      <c r="S25" s="22"/>
      <c r="T25" s="22"/>
      <c r="U25" s="22"/>
      <c r="V25" s="22"/>
      <c r="W25" s="22"/>
      <c r="X25" s="342"/>
      <c r="Y25" s="341"/>
      <c r="Z25" s="342"/>
      <c r="AA25" s="341"/>
      <c r="AB25" s="342"/>
      <c r="AC25" s="341"/>
      <c r="AD25" s="358"/>
      <c r="AE25" s="358"/>
      <c r="AF25" s="22"/>
      <c r="AG25" s="265"/>
      <c r="AH25" s="501"/>
      <c r="AI25" s="501"/>
      <c r="AJ25" s="11" t="s">
        <v>190</v>
      </c>
      <c r="AK25" s="528" t="s">
        <v>219</v>
      </c>
      <c r="AL25" s="265"/>
      <c r="AM25" s="11" t="s">
        <v>191</v>
      </c>
      <c r="AN25" s="529" t="s">
        <v>220</v>
      </c>
      <c r="AO25" s="536"/>
      <c r="AP25" s="536"/>
      <c r="AQ25" s="11" t="s">
        <v>192</v>
      </c>
      <c r="AR25" s="528" t="s">
        <v>221</v>
      </c>
      <c r="AS25" s="11" t="s">
        <v>193</v>
      </c>
      <c r="AT25" s="528" t="s">
        <v>222</v>
      </c>
      <c r="AU25" s="11" t="s">
        <v>194</v>
      </c>
      <c r="AV25" s="530" t="s">
        <v>223</v>
      </c>
      <c r="AW25" s="572" t="s">
        <v>234</v>
      </c>
      <c r="AX25" s="571"/>
      <c r="AY25" s="571"/>
      <c r="AZ25" s="567" t="s">
        <v>199</v>
      </c>
      <c r="BA25" s="568"/>
      <c r="BB25" s="577" t="s">
        <v>251</v>
      </c>
      <c r="BC25" s="578"/>
      <c r="BD25" s="579"/>
      <c r="BE25" s="579"/>
      <c r="BF25" s="586" t="s">
        <v>253</v>
      </c>
      <c r="BG25" s="580"/>
      <c r="BH25" s="279"/>
      <c r="BI25" s="543" t="s">
        <v>248</v>
      </c>
      <c r="BJ25" s="279"/>
      <c r="BK25" s="26"/>
      <c r="BL25" s="27"/>
      <c r="BM25" s="279"/>
      <c r="BN25" s="284"/>
      <c r="BO25" s="279"/>
      <c r="BP25" s="279"/>
      <c r="BQ25" s="279"/>
      <c r="BR25" s="26"/>
      <c r="BS25" s="51"/>
      <c r="BT25" s="27"/>
      <c r="BU25" s="27"/>
      <c r="BV25" s="710"/>
    </row>
    <row r="26" spans="1:75" s="74" customFormat="1" ht="11.25" customHeight="1" x14ac:dyDescent="0.2">
      <c r="A26" s="11">
        <v>1</v>
      </c>
      <c r="B26" s="81"/>
      <c r="C26" s="82"/>
      <c r="D26" s="372" t="s">
        <v>111</v>
      </c>
      <c r="E26" s="373" t="s">
        <v>15</v>
      </c>
      <c r="F26" s="373" t="s">
        <v>115</v>
      </c>
      <c r="G26" s="373" t="s">
        <v>15</v>
      </c>
      <c r="H26" s="374" t="s">
        <v>151</v>
      </c>
      <c r="I26" s="375"/>
      <c r="J26" s="400"/>
      <c r="K26" s="83"/>
      <c r="L26" s="84" t="s">
        <v>15</v>
      </c>
      <c r="M26" s="739" t="s">
        <v>16</v>
      </c>
      <c r="N26" s="740"/>
      <c r="O26" s="85" t="s">
        <v>17</v>
      </c>
      <c r="P26" s="86" t="s">
        <v>60</v>
      </c>
      <c r="Q26" s="87"/>
      <c r="R26" s="87"/>
      <c r="S26" s="87"/>
      <c r="T26" s="87"/>
      <c r="U26" s="87"/>
      <c r="V26" s="87"/>
      <c r="W26" s="87"/>
      <c r="X26" s="359" t="s">
        <v>59</v>
      </c>
      <c r="Y26" s="360"/>
      <c r="Z26" s="360"/>
      <c r="AA26" s="360"/>
      <c r="AB26" s="360"/>
      <c r="AC26" s="360"/>
      <c r="AD26" s="360"/>
      <c r="AE26" s="360"/>
      <c r="AF26" s="85" t="s">
        <v>18</v>
      </c>
      <c r="AG26" s="266" t="s">
        <v>67</v>
      </c>
      <c r="AH26" s="502" t="s">
        <v>217</v>
      </c>
      <c r="AI26" s="502" t="s">
        <v>215</v>
      </c>
      <c r="AJ26" s="84" t="s">
        <v>19</v>
      </c>
      <c r="AK26" s="373" t="s">
        <v>19</v>
      </c>
      <c r="AL26" s="305" t="s">
        <v>20</v>
      </c>
      <c r="AM26" s="84" t="s">
        <v>18</v>
      </c>
      <c r="AN26" s="305" t="s">
        <v>18</v>
      </c>
      <c r="AO26" s="502" t="s">
        <v>225</v>
      </c>
      <c r="AP26" s="502" t="s">
        <v>225</v>
      </c>
      <c r="AQ26" s="84" t="s">
        <v>196</v>
      </c>
      <c r="AR26" s="410" t="s">
        <v>187</v>
      </c>
      <c r="AS26" s="408" t="s">
        <v>189</v>
      </c>
      <c r="AT26" s="410" t="s">
        <v>189</v>
      </c>
      <c r="AU26" s="84" t="s">
        <v>241</v>
      </c>
      <c r="AV26" s="311" t="s">
        <v>243</v>
      </c>
      <c r="AW26" s="465" t="s">
        <v>203</v>
      </c>
      <c r="AX26" s="305" t="s">
        <v>202</v>
      </c>
      <c r="AY26" s="362" t="s">
        <v>169</v>
      </c>
      <c r="AZ26" s="545" t="s">
        <v>197</v>
      </c>
      <c r="BA26" s="546"/>
      <c r="BB26" s="588" t="s">
        <v>235</v>
      </c>
      <c r="BC26" s="589" t="s">
        <v>236</v>
      </c>
      <c r="BD26" s="590" t="s">
        <v>237</v>
      </c>
      <c r="BE26" s="590" t="s">
        <v>237</v>
      </c>
      <c r="BF26" s="595"/>
      <c r="BG26" s="597"/>
      <c r="BH26" s="305" t="s">
        <v>245</v>
      </c>
      <c r="BI26" s="84"/>
      <c r="BJ26" s="319" t="s">
        <v>21</v>
      </c>
      <c r="BK26" s="88" t="s">
        <v>22</v>
      </c>
      <c r="BL26" s="89"/>
      <c r="BM26" s="322" t="s">
        <v>23</v>
      </c>
      <c r="BN26" s="323" t="s">
        <v>23</v>
      </c>
      <c r="BO26" s="323"/>
      <c r="BP26" s="323"/>
      <c r="BQ26" s="324"/>
      <c r="BR26" s="88" t="s">
        <v>23</v>
      </c>
      <c r="BS26" s="88"/>
      <c r="BT26" s="88"/>
      <c r="BU26" s="89"/>
      <c r="BV26" s="712"/>
    </row>
    <row r="27" spans="1:75" s="74" customFormat="1" ht="11.25" customHeight="1" x14ac:dyDescent="0.2">
      <c r="A27" s="11">
        <v>1</v>
      </c>
      <c r="B27" s="90" t="s">
        <v>24</v>
      </c>
      <c r="C27" s="91" t="s">
        <v>25</v>
      </c>
      <c r="D27" s="376" t="s">
        <v>110</v>
      </c>
      <c r="E27" s="377" t="s">
        <v>26</v>
      </c>
      <c r="F27" s="378" t="s">
        <v>62</v>
      </c>
      <c r="G27" s="377" t="s">
        <v>26</v>
      </c>
      <c r="H27" s="379" t="s">
        <v>230</v>
      </c>
      <c r="I27" s="380" t="s">
        <v>144</v>
      </c>
      <c r="J27" s="401"/>
      <c r="K27" s="92" t="s">
        <v>109</v>
      </c>
      <c r="L27" s="93" t="s">
        <v>26</v>
      </c>
      <c r="M27" s="741" t="s">
        <v>149</v>
      </c>
      <c r="N27" s="742"/>
      <c r="O27" s="94" t="s">
        <v>27</v>
      </c>
      <c r="P27" s="95" t="s">
        <v>28</v>
      </c>
      <c r="Q27" s="96"/>
      <c r="R27" s="95" t="s">
        <v>29</v>
      </c>
      <c r="S27" s="96"/>
      <c r="T27" s="95" t="s">
        <v>150</v>
      </c>
      <c r="U27" s="96"/>
      <c r="V27" s="519" t="s">
        <v>77</v>
      </c>
      <c r="W27" s="520"/>
      <c r="X27" s="361" t="s">
        <v>28</v>
      </c>
      <c r="Y27" s="362"/>
      <c r="Z27" s="361" t="s">
        <v>29</v>
      </c>
      <c r="AA27" s="362"/>
      <c r="AB27" s="361" t="s">
        <v>30</v>
      </c>
      <c r="AC27" s="362"/>
      <c r="AD27" s="511" t="s">
        <v>31</v>
      </c>
      <c r="AE27" s="512"/>
      <c r="AF27" s="97" t="s">
        <v>32</v>
      </c>
      <c r="AG27" s="267" t="s">
        <v>181</v>
      </c>
      <c r="AH27" s="503" t="s">
        <v>216</v>
      </c>
      <c r="AI27" s="503" t="s">
        <v>216</v>
      </c>
      <c r="AJ27" s="93" t="s">
        <v>67</v>
      </c>
      <c r="AK27" s="378" t="s">
        <v>67</v>
      </c>
      <c r="AL27" s="306" t="s">
        <v>18</v>
      </c>
      <c r="AM27" s="93" t="s">
        <v>32</v>
      </c>
      <c r="AN27" s="306" t="s">
        <v>32</v>
      </c>
      <c r="AO27" s="503" t="s">
        <v>39</v>
      </c>
      <c r="AP27" s="503" t="s">
        <v>38</v>
      </c>
      <c r="AQ27" s="93" t="s">
        <v>42</v>
      </c>
      <c r="AR27" s="306" t="s">
        <v>42</v>
      </c>
      <c r="AS27" s="93" t="s">
        <v>184</v>
      </c>
      <c r="AT27" s="306" t="s">
        <v>184</v>
      </c>
      <c r="AU27" s="93" t="s">
        <v>41</v>
      </c>
      <c r="AV27" s="306" t="s">
        <v>41</v>
      </c>
      <c r="AW27" s="466">
        <v>0</v>
      </c>
      <c r="AX27" s="464" t="s">
        <v>184</v>
      </c>
      <c r="AY27" s="413" t="s">
        <v>242</v>
      </c>
      <c r="AZ27" s="545" t="s">
        <v>198</v>
      </c>
      <c r="BA27" s="547"/>
      <c r="BB27" s="591" t="s">
        <v>114</v>
      </c>
      <c r="BC27" s="591" t="s">
        <v>114</v>
      </c>
      <c r="BD27" s="592" t="s">
        <v>202</v>
      </c>
      <c r="BE27" s="592" t="s">
        <v>169</v>
      </c>
      <c r="BF27" s="596"/>
      <c r="BG27" s="101"/>
      <c r="BH27" s="306" t="s">
        <v>212</v>
      </c>
      <c r="BI27" s="93"/>
      <c r="BJ27" s="320" t="s">
        <v>34</v>
      </c>
      <c r="BK27" s="98" t="s">
        <v>35</v>
      </c>
      <c r="BL27" s="99"/>
      <c r="BM27" s="325" t="s">
        <v>36</v>
      </c>
      <c r="BN27" s="326" t="s">
        <v>36</v>
      </c>
      <c r="BO27" s="326"/>
      <c r="BP27" s="326"/>
      <c r="BQ27" s="327"/>
      <c r="BR27" s="98" t="s">
        <v>36</v>
      </c>
      <c r="BS27" s="98"/>
      <c r="BT27" s="98"/>
      <c r="BU27" s="99"/>
      <c r="BV27" s="115"/>
    </row>
    <row r="28" spans="1:75" s="74" customFormat="1" ht="11.25" customHeight="1" x14ac:dyDescent="0.2">
      <c r="A28" s="11">
        <v>1</v>
      </c>
      <c r="B28" s="100"/>
      <c r="C28" s="101"/>
      <c r="D28" s="381" t="s">
        <v>112</v>
      </c>
      <c r="E28" s="382" t="s">
        <v>37</v>
      </c>
      <c r="F28" s="383" t="s">
        <v>113</v>
      </c>
      <c r="G28" s="382" t="s">
        <v>37</v>
      </c>
      <c r="H28" s="384" t="s">
        <v>231</v>
      </c>
      <c r="I28" s="544" t="s">
        <v>145</v>
      </c>
      <c r="J28" s="401"/>
      <c r="K28" s="102"/>
      <c r="L28" s="100"/>
      <c r="M28" s="743" t="s">
        <v>214</v>
      </c>
      <c r="N28" s="744"/>
      <c r="O28" s="103"/>
      <c r="P28" s="104" t="s">
        <v>38</v>
      </c>
      <c r="Q28" s="105" t="s">
        <v>39</v>
      </c>
      <c r="R28" s="104" t="s">
        <v>38</v>
      </c>
      <c r="S28" s="105" t="s">
        <v>39</v>
      </c>
      <c r="T28" s="104" t="s">
        <v>39</v>
      </c>
      <c r="U28" s="105" t="s">
        <v>38</v>
      </c>
      <c r="V28" s="521" t="s">
        <v>39</v>
      </c>
      <c r="W28" s="522" t="s">
        <v>38</v>
      </c>
      <c r="X28" s="363" t="s">
        <v>38</v>
      </c>
      <c r="Y28" s="364" t="s">
        <v>39</v>
      </c>
      <c r="Z28" s="363" t="s">
        <v>38</v>
      </c>
      <c r="AA28" s="364" t="s">
        <v>39</v>
      </c>
      <c r="AB28" s="363" t="s">
        <v>39</v>
      </c>
      <c r="AC28" s="364" t="s">
        <v>38</v>
      </c>
      <c r="AD28" s="513" t="s">
        <v>39</v>
      </c>
      <c r="AE28" s="514" t="s">
        <v>38</v>
      </c>
      <c r="AF28" s="106" t="s">
        <v>40</v>
      </c>
      <c r="AG28" s="268" t="s">
        <v>148</v>
      </c>
      <c r="AH28" s="504"/>
      <c r="AI28" s="504"/>
      <c r="AJ28" s="100" t="s">
        <v>66</v>
      </c>
      <c r="AK28" s="377" t="s">
        <v>66</v>
      </c>
      <c r="AL28" s="307" t="s">
        <v>32</v>
      </c>
      <c r="AM28" s="603"/>
      <c r="AN28" s="409"/>
      <c r="AO28" s="504"/>
      <c r="AP28" s="504"/>
      <c r="AQ28" s="603"/>
      <c r="AR28" s="409"/>
      <c r="AS28" s="458" t="s">
        <v>195</v>
      </c>
      <c r="AT28" s="531" t="s">
        <v>224</v>
      </c>
      <c r="AU28" s="458"/>
      <c r="AV28" s="531"/>
      <c r="AW28" s="467">
        <v>0</v>
      </c>
      <c r="AX28" s="462" t="s">
        <v>186</v>
      </c>
      <c r="AY28" s="463"/>
      <c r="AZ28" s="460" t="s">
        <v>185</v>
      </c>
      <c r="BA28" s="412" t="s">
        <v>240</v>
      </c>
      <c r="BB28" s="591"/>
      <c r="BC28" s="591"/>
      <c r="BD28" s="591" t="s">
        <v>184</v>
      </c>
      <c r="BE28" s="591" t="s">
        <v>247</v>
      </c>
      <c r="BF28" s="460" t="s">
        <v>185</v>
      </c>
      <c r="BG28" s="412" t="s">
        <v>239</v>
      </c>
      <c r="BH28" s="317" t="s">
        <v>213</v>
      </c>
      <c r="BI28" s="84" t="s">
        <v>33</v>
      </c>
      <c r="BJ28" s="320" t="s">
        <v>43</v>
      </c>
      <c r="BK28" s="107" t="s">
        <v>43</v>
      </c>
      <c r="BL28" s="107"/>
      <c r="BM28" s="312" t="s">
        <v>37</v>
      </c>
      <c r="BN28" s="328" t="s">
        <v>12</v>
      </c>
      <c r="BO28" s="329" t="s">
        <v>44</v>
      </c>
      <c r="BP28" s="330" t="s">
        <v>45</v>
      </c>
      <c r="BQ28" s="331" t="s">
        <v>46</v>
      </c>
      <c r="BR28" s="108" t="s">
        <v>12</v>
      </c>
      <c r="BS28" s="109" t="s">
        <v>44</v>
      </c>
      <c r="BT28" s="110" t="s">
        <v>45</v>
      </c>
      <c r="BU28" s="111" t="s">
        <v>46</v>
      </c>
      <c r="BV28" s="115"/>
    </row>
    <row r="29" spans="1:75" s="115" customFormat="1" ht="11.25" customHeight="1" x14ac:dyDescent="0.2">
      <c r="A29" s="112">
        <v>1</v>
      </c>
      <c r="B29" s="113"/>
      <c r="C29" s="113"/>
      <c r="D29" s="385"/>
      <c r="E29" s="386"/>
      <c r="F29" s="386" t="s">
        <v>114</v>
      </c>
      <c r="G29" s="386" t="s">
        <v>62</v>
      </c>
      <c r="H29" s="542" t="s">
        <v>233</v>
      </c>
      <c r="I29" s="542" t="s">
        <v>146</v>
      </c>
      <c r="J29" s="402"/>
      <c r="K29" s="114"/>
      <c r="L29" s="113"/>
      <c r="M29" s="116"/>
      <c r="N29" s="116"/>
      <c r="O29" s="116" t="s">
        <v>47</v>
      </c>
      <c r="P29" s="116"/>
      <c r="Q29" s="116"/>
      <c r="R29" s="116"/>
      <c r="S29" s="116"/>
      <c r="T29" s="116"/>
      <c r="U29" s="116"/>
      <c r="V29" s="523"/>
      <c r="W29" s="523"/>
      <c r="X29" s="365"/>
      <c r="Y29" s="366"/>
      <c r="Z29" s="366"/>
      <c r="AA29" s="365"/>
      <c r="AB29" s="308"/>
      <c r="AC29" s="308"/>
      <c r="AD29" s="515"/>
      <c r="AE29" s="515"/>
      <c r="AF29" s="113" t="s">
        <v>48</v>
      </c>
      <c r="AG29" s="269"/>
      <c r="AH29" s="505"/>
      <c r="AI29" s="505"/>
      <c r="AJ29" s="117"/>
      <c r="AK29" s="312" t="s">
        <v>37</v>
      </c>
      <c r="AL29" s="308" t="s">
        <v>49</v>
      </c>
      <c r="AM29" s="119" t="str">
        <f>IF(ISERROR(AL30),"Fehler","mind.")</f>
        <v>mind.</v>
      </c>
      <c r="AN29" s="312" t="s">
        <v>37</v>
      </c>
      <c r="AO29" s="505"/>
      <c r="AP29" s="505"/>
      <c r="AQ29" s="120"/>
      <c r="AR29" s="312" t="s">
        <v>37</v>
      </c>
      <c r="AS29" s="120"/>
      <c r="AT29" s="312" t="s">
        <v>37</v>
      </c>
      <c r="AU29" s="113"/>
      <c r="AV29" s="312" t="s">
        <v>37</v>
      </c>
      <c r="AW29" s="312" t="s">
        <v>37</v>
      </c>
      <c r="AX29" s="318" t="s">
        <v>37</v>
      </c>
      <c r="AY29" s="312" t="s">
        <v>37</v>
      </c>
      <c r="AZ29" s="415" t="s">
        <v>211</v>
      </c>
      <c r="BA29" s="414"/>
      <c r="BB29" s="559" t="s">
        <v>37</v>
      </c>
      <c r="BC29" s="559" t="s">
        <v>37</v>
      </c>
      <c r="BD29" s="559" t="s">
        <v>37</v>
      </c>
      <c r="BE29" s="559" t="s">
        <v>37</v>
      </c>
      <c r="BF29" s="415" t="s">
        <v>211</v>
      </c>
      <c r="BG29" s="414"/>
      <c r="BH29" s="416" t="s">
        <v>37</v>
      </c>
      <c r="BI29" s="593" t="s">
        <v>249</v>
      </c>
      <c r="BJ29" s="318" t="s">
        <v>37</v>
      </c>
      <c r="BK29" s="756" t="s">
        <v>180</v>
      </c>
      <c r="BL29" s="757"/>
      <c r="BM29" s="752">
        <f>IF(BR29="-",-1*(ROUND(BS29*24,2)),ROUND(BS29*24,2))</f>
        <v>0</v>
      </c>
      <c r="BN29" s="760" t="str">
        <f>$B$13</f>
        <v>+</v>
      </c>
      <c r="BO29" s="764" t="str">
        <f>IF(AND(VALUE(RIGHT($C$13,2))&lt;60,$C$13&gt;=0),(INT($C$13/100)&amp;" : "&amp;RIGHT($C$13,2)),"Fehler")</f>
        <v>0 : 0</v>
      </c>
      <c r="BP29" s="764"/>
      <c r="BQ29" s="765"/>
      <c r="BR29" s="762" t="str">
        <f>$B$13</f>
        <v>+</v>
      </c>
      <c r="BS29" s="748" t="str">
        <f>IF(AND(VALUE(RIGHT($C$13,2))&lt;60,$C$13&gt;=0),(INT($C$13/100)&amp;" : "&amp;RIGHT($C$13,2)),"Fehler")</f>
        <v>0 : 0</v>
      </c>
      <c r="BT29" s="748"/>
      <c r="BU29" s="749"/>
      <c r="BV29" s="713"/>
    </row>
    <row r="30" spans="1:75" s="127" customFormat="1" ht="11.25" customHeight="1" x14ac:dyDescent="0.2">
      <c r="A30" s="118">
        <v>1</v>
      </c>
      <c r="B30" s="121"/>
      <c r="C30" s="121"/>
      <c r="D30" s="387"/>
      <c r="E30" s="388"/>
      <c r="F30" s="388" t="s">
        <v>43</v>
      </c>
      <c r="G30" s="388" t="s">
        <v>61</v>
      </c>
      <c r="H30" s="543" t="s">
        <v>232</v>
      </c>
      <c r="I30" s="543" t="s">
        <v>147</v>
      </c>
      <c r="J30" s="403"/>
      <c r="K30" s="122"/>
      <c r="L30" s="121"/>
      <c r="M30" s="123"/>
      <c r="N30" s="116"/>
      <c r="O30" s="116" t="s">
        <v>76</v>
      </c>
      <c r="P30" s="116"/>
      <c r="Q30" s="116"/>
      <c r="R30" s="116"/>
      <c r="S30" s="116"/>
      <c r="T30" s="116"/>
      <c r="U30" s="116"/>
      <c r="V30" s="523"/>
      <c r="W30" s="523"/>
      <c r="X30" s="367"/>
      <c r="Y30" s="368"/>
      <c r="Z30" s="368"/>
      <c r="AA30" s="369"/>
      <c r="AB30" s="313"/>
      <c r="AC30" s="313"/>
      <c r="AD30" s="516"/>
      <c r="AE30" s="516"/>
      <c r="AF30" s="124"/>
      <c r="AG30" s="270"/>
      <c r="AH30" s="506"/>
      <c r="AI30" s="506"/>
      <c r="AJ30" s="125"/>
      <c r="AK30" s="125"/>
      <c r="AL30" s="309">
        <f>VLOOKUP(B10,O12:AF21,18,FALSE)</f>
        <v>30</v>
      </c>
      <c r="AM30" s="126">
        <f>IF(ISERROR(AL30),"Fall-Nr.?",(INT(AL30/100)&amp;":"&amp;RIGHT(AL30,2))*24/24)</f>
        <v>2.0833333333333332E-2</v>
      </c>
      <c r="AN30" s="126"/>
      <c r="AO30" s="506"/>
      <c r="AP30" s="506"/>
      <c r="AQ30" s="121"/>
      <c r="AR30" s="121"/>
      <c r="AS30" s="121"/>
      <c r="AT30" s="121"/>
      <c r="AU30" s="124"/>
      <c r="AV30" s="313"/>
      <c r="AW30" s="313"/>
      <c r="AX30" s="309"/>
      <c r="AY30" s="682"/>
      <c r="AZ30" s="461"/>
      <c r="BA30" s="461"/>
      <c r="BB30" s="581"/>
      <c r="BC30" s="582"/>
      <c r="BD30" s="583" t="s">
        <v>244</v>
      </c>
      <c r="BE30" s="584" t="s">
        <v>259</v>
      </c>
      <c r="BF30" s="564"/>
      <c r="BG30" s="564"/>
      <c r="BH30" s="681">
        <f>(INT(BI30/100)&amp;":"&amp;RIGHT(BI30,2))*24</f>
        <v>10</v>
      </c>
      <c r="BI30" s="594">
        <v>1000</v>
      </c>
      <c r="BJ30" s="309"/>
      <c r="BK30" s="758"/>
      <c r="BL30" s="759"/>
      <c r="BM30" s="753"/>
      <c r="BN30" s="761"/>
      <c r="BO30" s="766"/>
      <c r="BP30" s="766"/>
      <c r="BQ30" s="767"/>
      <c r="BR30" s="763"/>
      <c r="BS30" s="750"/>
      <c r="BT30" s="750"/>
      <c r="BU30" s="751"/>
      <c r="BV30" s="723"/>
      <c r="BW30" s="722" t="s">
        <v>265</v>
      </c>
    </row>
    <row r="31" spans="1:75" s="24" customFormat="1" ht="11.25" hidden="1" customHeight="1" x14ac:dyDescent="0.2">
      <c r="A31" s="11" t="str">
        <f t="shared" ref="A31:A67" si="5">IF(C31="","",1)</f>
        <v/>
      </c>
      <c r="B31" s="128" t="str">
        <f>IF($B$72=1,"Mo","")</f>
        <v>Mo</v>
      </c>
      <c r="C31" s="129"/>
      <c r="D31" s="389">
        <f t="shared" ref="D31:D67" si="6">EVEN(K31)-K31</f>
        <v>1</v>
      </c>
      <c r="E31" s="390">
        <f t="shared" ref="E31:E67" si="7">IF(C31="",0,VLOOKUP(B31,$AC$12:$AE$20,2+D31,FALSE)*24)</f>
        <v>0</v>
      </c>
      <c r="F31" s="390"/>
      <c r="G31" s="390">
        <f t="shared" ref="G31:G67" si="8">IF(E31=0,0,ROUND(E31+F31,8))</f>
        <v>0</v>
      </c>
      <c r="H31" s="391">
        <f>IF(SUM(E32:$E$67)=0,1,0)</f>
        <v>0</v>
      </c>
      <c r="I31" s="391">
        <f t="shared" ref="I31:I67" si="9">IF(H30=1,0,H31)</f>
        <v>0</v>
      </c>
      <c r="J31" s="391">
        <f t="shared" ref="J31:J67" si="10">I31*O31</f>
        <v>0</v>
      </c>
      <c r="K31" s="130">
        <v>1</v>
      </c>
      <c r="L31" s="131">
        <f t="shared" ref="L31:L67" si="11">G31/24</f>
        <v>0</v>
      </c>
      <c r="M31" s="738"/>
      <c r="N31" s="737"/>
      <c r="O31" s="132"/>
      <c r="P31" s="133"/>
      <c r="Q31" s="134"/>
      <c r="R31" s="133"/>
      <c r="S31" s="134"/>
      <c r="T31" s="133"/>
      <c r="U31" s="134"/>
      <c r="V31" s="524"/>
      <c r="W31" s="525"/>
      <c r="X31" s="370" t="str">
        <f t="shared" ref="X31:X67" si="12">IF(RIGHT(P31,2)&lt;"60",INT(P31/100)&amp;":"&amp;RIGHT(P31,2),"Fehler")</f>
        <v>0:</v>
      </c>
      <c r="Y31" s="371" t="str">
        <f t="shared" ref="Y31:Y67" si="13">IF(RIGHT(Q31,2)&lt;"60",INT(Q31/100)&amp;":"&amp;RIGHT(Q31,2),"Fehler")</f>
        <v>0:</v>
      </c>
      <c r="Z31" s="370" t="str">
        <f t="shared" ref="Z31:Z67" si="14">IF(RIGHT(R31,2)&lt;"60",INT(R31/100)&amp;":"&amp;RIGHT(R31,2),"Fehler")</f>
        <v>0:</v>
      </c>
      <c r="AA31" s="371" t="str">
        <f t="shared" ref="AA31:AA67" si="15">IF(RIGHT(S31,2)&lt;"60",INT(S31/100)&amp;":"&amp;RIGHT(S31,2),"Fehler")</f>
        <v>0:</v>
      </c>
      <c r="AB31" s="370" t="str">
        <f t="shared" ref="AB31:AB67" si="16">IF(RIGHT(T31,2)&lt;"60",INT(T31/100)&amp;":"&amp;RIGHT(T31,2),"Fehler")</f>
        <v>0:</v>
      </c>
      <c r="AC31" s="371" t="str">
        <f t="shared" ref="AC31:AC67" si="17">IF(RIGHT(U31,2)&lt;"60",INT(U31/100)&amp;":"&amp;RIGHT(U31,2),"Fehler")</f>
        <v>0:</v>
      </c>
      <c r="AD31" s="517" t="str">
        <f t="shared" ref="AD31:AD67" si="18">IF(RIGHT(V31,2)&lt;"60",INT(V31/100)&amp;":"&amp;RIGHT(V31,2),"Fehler")</f>
        <v>0:</v>
      </c>
      <c r="AE31" s="518" t="str">
        <f t="shared" ref="AE31:AE67" si="19">IF(RIGHT(W31,2)&lt;"60",INT(W31/100)&amp;":"&amp;RIGHT(W31,2),"Fehler")</f>
        <v>0:</v>
      </c>
      <c r="AF31" s="194"/>
      <c r="AG31" s="271" t="str">
        <f t="shared" ref="AG31:AG67" si="20">IF(ISBLANK(O31),"",IF(AJ31&gt;0,1,""))</f>
        <v/>
      </c>
      <c r="AH31" s="510" t="str">
        <f>IF(O31="","",IF(P31&lt;&gt;"",VALUE(X31),IF(R31&lt;&gt;"",VALUE(Z31),"fehlt")))</f>
        <v/>
      </c>
      <c r="AI31" s="510" t="str">
        <f>IF(O31="","",IF(S31&lt;&gt;"",VALUE(AA31),IF(Q31&lt;&gt;"",VALUE(Y31),"fehlt")))</f>
        <v/>
      </c>
      <c r="AJ31" s="131" t="str">
        <f>IF(O31="","",IF(AND(AH31="fehlt",AI31="fehlt"),0,IF(AI31&lt;AH31,AI31-AH31+24,AI31-AH31)))</f>
        <v/>
      </c>
      <c r="AK31" s="314" t="str">
        <f t="shared" ref="AK31:AK67" si="21">IF(O31="","",IF(AI31&lt;AH31,ROUND((AJ31-23)*24,8),ROUND(AJ31*24,8)))</f>
        <v/>
      </c>
      <c r="AL31" s="310" t="str">
        <f t="shared" ref="AL31:AL67" si="22">IF(O31="","",IF(AND(Q31&lt;&gt;"",R31&lt;&gt;""),Z31-Y31,0))</f>
        <v/>
      </c>
      <c r="AM31" s="135" t="str">
        <f t="shared" ref="AM31:AM67" si="23">IF(O31="","",IF(AND(AF31&lt;&gt;1,AJ31&gt;0),MAX(AL31,$AM$30),0))</f>
        <v/>
      </c>
      <c r="AN31" s="314" t="str">
        <f t="shared" ref="AN31:AN67" si="24">IF(O31="","",ROUND(AM31*24,8))</f>
        <v/>
      </c>
      <c r="AO31" s="510" t="str">
        <f t="shared" ref="AO31:AO67" si="25">IF(O31="","",VALUE(AB31))</f>
        <v/>
      </c>
      <c r="AP31" s="510" t="str">
        <f t="shared" ref="AP31:AP67" si="26">IF(O31="","",VALUE(AC31))</f>
        <v/>
      </c>
      <c r="AQ31" s="131" t="str">
        <f t="shared" ref="AQ31:AQ67" si="27">IF(O31="","",IF(AP31&lt;AO31,(AP31-AO31+24),AP31-AO31))</f>
        <v/>
      </c>
      <c r="AR31" s="314" t="str">
        <f t="shared" ref="AR31:AR67" si="28">IF(O31="","",IF(AP31&lt;AO31,ROUND((AQ31-23)*24,8),ROUND(AQ31*24,8)))</f>
        <v/>
      </c>
      <c r="AS31" s="131" t="str">
        <f t="shared" ref="AS31:AS67" si="29">IF(O31="","",AM31+AQ31)</f>
        <v/>
      </c>
      <c r="AT31" s="314" t="str">
        <f t="shared" ref="AT31:AT67" si="30">IF(O31="","",AN31+AR31)</f>
        <v/>
      </c>
      <c r="AU31" s="131" t="str">
        <f t="shared" ref="AU31:AU67" si="31">IF(O31="","",IF(O31=2,L31,AJ31-AS31))</f>
        <v/>
      </c>
      <c r="AV31" s="314" t="str">
        <f t="shared" ref="AV31:AV67" si="32">IF(O31="","",IF(O31=2,G31,AK31-AT31))</f>
        <v/>
      </c>
      <c r="AW31" s="314" t="str">
        <f t="shared" ref="AW31:AW67" si="33">IF(O31="","",IF(AV31&gt;9,$AW$28/60,IF(AV31&gt;6,$AW$27/60,0)))</f>
        <v/>
      </c>
      <c r="AX31" s="314" t="str">
        <f t="shared" ref="AX31:AX67" si="34">IF(O31="","",IF(O31=2,0,MAX(AT31,AW31)))</f>
        <v/>
      </c>
      <c r="AY31" s="314" t="str">
        <f t="shared" ref="AY31:AY67" si="35">IF(O31="","",IF(O31=2,G31,AK31-AX31))</f>
        <v/>
      </c>
      <c r="AZ31" s="131" t="str">
        <f t="shared" ref="AZ31:AZ67" si="36">IF(O31="","",AX31/24)</f>
        <v/>
      </c>
      <c r="BA31" s="131" t="str">
        <f t="shared" ref="BA31:BA67" si="37">IF(O31="","",AY31/24)</f>
        <v/>
      </c>
      <c r="BB31" s="390" t="str">
        <f>IF(AW31&lt;&gt;0.5,AY31,IF(AW31=AT31,AY31,IF(AY31&lt;6,6,AY31)))</f>
        <v/>
      </c>
      <c r="BC31" s="390" t="str">
        <f>IF(AW31&lt;&gt;0.75,AY31,IF(AW31=AT31,AY31,IF(AY31&lt;9,9,AY31)))</f>
        <v/>
      </c>
      <c r="BD31" s="390" t="str">
        <f>IF(O31="","",IF(O31=2,0,AK31-BE31))</f>
        <v/>
      </c>
      <c r="BE31" s="390" t="str">
        <f>IF(O31="","",IF($BE$30&lt;&gt;"ja",AY31,MAX(BB31:BC31)))</f>
        <v/>
      </c>
      <c r="BF31" s="131" t="str">
        <f>IF(O31="","",BD31/24)</f>
        <v/>
      </c>
      <c r="BG31" s="131" t="str">
        <f>IF(O31="","",BE31/24)</f>
        <v/>
      </c>
      <c r="BH31" s="314" t="str">
        <f>IF(O31="","",MIN($BH$30,BE31))</f>
        <v/>
      </c>
      <c r="BI31" s="131" t="str">
        <f t="shared" ref="BI31:BI67" si="38">IF(O31="","",BH31/24)</f>
        <v/>
      </c>
      <c r="BJ31" s="321" t="str">
        <f t="shared" ref="BJ31:BJ67" si="39">IF(O31="","",BH31-G31)</f>
        <v/>
      </c>
      <c r="BK31" s="136" t="str">
        <f t="shared" ref="BK31:BK67" si="40">IF(O31="","",IF(BJ31&lt;0,"-","+"))</f>
        <v/>
      </c>
      <c r="BL31" s="137" t="str">
        <f t="shared" ref="BL31:BL67" si="41">IF(O31="","",ABS(BJ31)/24)</f>
        <v/>
      </c>
      <c r="BM31" s="321" t="str">
        <f>IF(O31="","",ROUND(SUM($BM$29,$BJ$31:BJ31),4))</f>
        <v/>
      </c>
      <c r="BN31" s="332" t="str">
        <f t="shared" ref="BN31:BN67" si="42">IF(O31="","",IF(BM31&lt;0,"-","+"))</f>
        <v/>
      </c>
      <c r="BO31" s="333" t="str">
        <f t="shared" ref="BO31:BO67" si="43">IF(O31="","",TRUNC(ABS(BM31)))</f>
        <v/>
      </c>
      <c r="BP31" s="334" t="s">
        <v>45</v>
      </c>
      <c r="BQ31" s="335" t="str">
        <f t="shared" ref="BQ31:BQ67" si="44">IF(O31="","",ROUND((ABS(BM31)-BO31)*60,0))</f>
        <v/>
      </c>
      <c r="BR31" s="138" t="str">
        <f t="shared" ref="BR31:BR67" si="45">IF(O31="","",IF(BM31&lt;0,"-","+"))</f>
        <v/>
      </c>
      <c r="BS31" s="139" t="str">
        <f t="shared" ref="BS31:BS67" si="46">IF(BQ31=60,BO31+1,BO31)</f>
        <v/>
      </c>
      <c r="BT31" s="140" t="s">
        <v>45</v>
      </c>
      <c r="BU31" s="141" t="str">
        <f t="shared" ref="BU31:BU67" si="47">IF(BQ31=60,0,BQ31)</f>
        <v/>
      </c>
      <c r="BV31" s="724"/>
      <c r="BW31" s="729" t="str">
        <f>IF(BV31&lt;&gt;0,SUM($BV$30:BV31),"")</f>
        <v/>
      </c>
    </row>
    <row r="32" spans="1:75" s="24" customFormat="1" ht="11.25" hidden="1" customHeight="1" x14ac:dyDescent="0.2">
      <c r="A32" s="11" t="str">
        <f t="shared" si="5"/>
        <v/>
      </c>
      <c r="B32" s="128" t="str">
        <f>IF($B$72=1,"Di","")</f>
        <v>Di</v>
      </c>
      <c r="C32" s="129"/>
      <c r="D32" s="389">
        <f t="shared" si="6"/>
        <v>1</v>
      </c>
      <c r="E32" s="390">
        <f t="shared" si="7"/>
        <v>0</v>
      </c>
      <c r="F32" s="390"/>
      <c r="G32" s="390">
        <f t="shared" si="8"/>
        <v>0</v>
      </c>
      <c r="H32" s="391">
        <f>IF(SUM(E33:$E$67)=0,1,0)</f>
        <v>0</v>
      </c>
      <c r="I32" s="391">
        <f t="shared" si="9"/>
        <v>0</v>
      </c>
      <c r="J32" s="391">
        <f t="shared" si="10"/>
        <v>0</v>
      </c>
      <c r="K32" s="130">
        <f>IF(B32="Mo",IF(K31=52,1,K31+1),K31)</f>
        <v>1</v>
      </c>
      <c r="L32" s="131">
        <f t="shared" si="11"/>
        <v>0</v>
      </c>
      <c r="M32" s="738"/>
      <c r="N32" s="737"/>
      <c r="O32" s="132"/>
      <c r="P32" s="133"/>
      <c r="Q32" s="134"/>
      <c r="R32" s="133"/>
      <c r="S32" s="134"/>
      <c r="T32" s="133"/>
      <c r="U32" s="134"/>
      <c r="V32" s="524"/>
      <c r="W32" s="525"/>
      <c r="X32" s="370" t="str">
        <f t="shared" si="12"/>
        <v>0:</v>
      </c>
      <c r="Y32" s="371" t="str">
        <f t="shared" si="13"/>
        <v>0:</v>
      </c>
      <c r="Z32" s="370" t="str">
        <f t="shared" si="14"/>
        <v>0:</v>
      </c>
      <c r="AA32" s="371" t="str">
        <f t="shared" si="15"/>
        <v>0:</v>
      </c>
      <c r="AB32" s="370" t="str">
        <f t="shared" si="16"/>
        <v>0:</v>
      </c>
      <c r="AC32" s="371" t="str">
        <f t="shared" si="17"/>
        <v>0:</v>
      </c>
      <c r="AD32" s="517" t="str">
        <f t="shared" si="18"/>
        <v>0:</v>
      </c>
      <c r="AE32" s="518" t="str">
        <f t="shared" si="19"/>
        <v>0:</v>
      </c>
      <c r="AF32" s="194"/>
      <c r="AG32" s="271" t="str">
        <f t="shared" si="20"/>
        <v/>
      </c>
      <c r="AH32" s="510" t="str">
        <f t="shared" ref="AH32:AH67" si="48">IF(O32="","",IF(P32&lt;&gt;"",VALUE(X32),IF(R32&lt;&gt;"",VALUE(Z32),"fehlt")))</f>
        <v/>
      </c>
      <c r="AI32" s="510" t="str">
        <f t="shared" ref="AI32:AI67" si="49">IF(O32="","",IF(S32&lt;&gt;"",VALUE(AA32),IF(Q32&lt;&gt;"",VALUE(Y32),"fehlt")))</f>
        <v/>
      </c>
      <c r="AJ32" s="131" t="str">
        <f t="shared" ref="AJ32:AJ67" si="50">IF(O32="","",IF(AND(AH32="fehlt",AI32="fehlt"),0,IF(AI32&lt;AH32,AI32-AH32+24,AI32-AH32)))</f>
        <v/>
      </c>
      <c r="AK32" s="314" t="str">
        <f t="shared" si="21"/>
        <v/>
      </c>
      <c r="AL32" s="310" t="str">
        <f t="shared" si="22"/>
        <v/>
      </c>
      <c r="AM32" s="135" t="str">
        <f t="shared" si="23"/>
        <v/>
      </c>
      <c r="AN32" s="314" t="str">
        <f t="shared" si="24"/>
        <v/>
      </c>
      <c r="AO32" s="510" t="str">
        <f t="shared" si="25"/>
        <v/>
      </c>
      <c r="AP32" s="510" t="str">
        <f t="shared" si="26"/>
        <v/>
      </c>
      <c r="AQ32" s="131" t="str">
        <f t="shared" si="27"/>
        <v/>
      </c>
      <c r="AR32" s="314" t="str">
        <f t="shared" si="28"/>
        <v/>
      </c>
      <c r="AS32" s="131" t="str">
        <f t="shared" si="29"/>
        <v/>
      </c>
      <c r="AT32" s="314" t="str">
        <f t="shared" si="30"/>
        <v/>
      </c>
      <c r="AU32" s="131" t="str">
        <f t="shared" si="31"/>
        <v/>
      </c>
      <c r="AV32" s="314" t="str">
        <f t="shared" si="32"/>
        <v/>
      </c>
      <c r="AW32" s="314" t="str">
        <f t="shared" si="33"/>
        <v/>
      </c>
      <c r="AX32" s="314" t="str">
        <f t="shared" si="34"/>
        <v/>
      </c>
      <c r="AY32" s="314" t="str">
        <f t="shared" si="35"/>
        <v/>
      </c>
      <c r="AZ32" s="131" t="str">
        <f t="shared" si="36"/>
        <v/>
      </c>
      <c r="BA32" s="131" t="str">
        <f t="shared" si="37"/>
        <v/>
      </c>
      <c r="BB32" s="390" t="str">
        <f t="shared" ref="BB32:BB42" si="51">IF(AW32&lt;&gt;0.5,AY32,IF(AW32=AT32,AY32,IF(AY32&lt;6,6,AY32)))</f>
        <v/>
      </c>
      <c r="BC32" s="390" t="str">
        <f t="shared" ref="BC32:BC42" si="52">IF(AW32&lt;&gt;0.75,AY32,IF(AW32=AT32,AY32,IF(AY32&lt;9,9,AY32)))</f>
        <v/>
      </c>
      <c r="BD32" s="390" t="str">
        <f t="shared" ref="BD32:BD42" si="53">IF(O32="","",IF(O32=2,0,AK32-BE32))</f>
        <v/>
      </c>
      <c r="BE32" s="390" t="str">
        <f t="shared" ref="BE32:BE67" si="54">IF(O32="","",IF($BE$30&lt;&gt;"ja",AY32,MAX(BB32:BC32)))</f>
        <v/>
      </c>
      <c r="BF32" s="131" t="str">
        <f t="shared" ref="BF32:BF42" si="55">IF(O32="","",BD32/24)</f>
        <v/>
      </c>
      <c r="BG32" s="131" t="str">
        <f t="shared" ref="BG32:BG42" si="56">IF(O32="","",BE32/24)</f>
        <v/>
      </c>
      <c r="BH32" s="314" t="str">
        <f t="shared" ref="BH32:BH67" si="57">IF(O32="","",MIN($BH$30,BE32))</f>
        <v/>
      </c>
      <c r="BI32" s="131" t="str">
        <f t="shared" si="38"/>
        <v/>
      </c>
      <c r="BJ32" s="321" t="str">
        <f t="shared" si="39"/>
        <v/>
      </c>
      <c r="BK32" s="136" t="str">
        <f t="shared" si="40"/>
        <v/>
      </c>
      <c r="BL32" s="137" t="str">
        <f t="shared" si="41"/>
        <v/>
      </c>
      <c r="BM32" s="336" t="str">
        <f>IF(O32="","",ROUND(SUM($BM$29,$BJ$31:BJ32),4))</f>
        <v/>
      </c>
      <c r="BN32" s="337" t="str">
        <f t="shared" si="42"/>
        <v/>
      </c>
      <c r="BO32" s="333" t="str">
        <f t="shared" si="43"/>
        <v/>
      </c>
      <c r="BP32" s="309" t="s">
        <v>45</v>
      </c>
      <c r="BQ32" s="338" t="str">
        <f t="shared" si="44"/>
        <v/>
      </c>
      <c r="BR32" s="142" t="str">
        <f t="shared" si="45"/>
        <v/>
      </c>
      <c r="BS32" s="143" t="str">
        <f t="shared" si="46"/>
        <v/>
      </c>
      <c r="BT32" s="144" t="s">
        <v>45</v>
      </c>
      <c r="BU32" s="145" t="str">
        <f t="shared" si="47"/>
        <v/>
      </c>
      <c r="BV32" s="725"/>
      <c r="BW32" s="729" t="str">
        <f>IF(BV32&lt;&gt;0,SUM($BV$30:BV32),"")</f>
        <v/>
      </c>
    </row>
    <row r="33" spans="1:75" s="24" customFormat="1" ht="11.25" hidden="1" customHeight="1" x14ac:dyDescent="0.2">
      <c r="A33" s="11" t="str">
        <f t="shared" si="5"/>
        <v/>
      </c>
      <c r="B33" s="128" t="str">
        <f>IF($B$72=1,"Mi","")</f>
        <v>Mi</v>
      </c>
      <c r="C33" s="129"/>
      <c r="D33" s="389">
        <f t="shared" si="6"/>
        <v>1</v>
      </c>
      <c r="E33" s="390">
        <f t="shared" si="7"/>
        <v>0</v>
      </c>
      <c r="F33" s="390"/>
      <c r="G33" s="390">
        <f t="shared" si="8"/>
        <v>0</v>
      </c>
      <c r="H33" s="391">
        <f>IF(SUM(E34:$E$67)=0,1,0)</f>
        <v>0</v>
      </c>
      <c r="I33" s="391">
        <f t="shared" si="9"/>
        <v>0</v>
      </c>
      <c r="J33" s="391">
        <f t="shared" si="10"/>
        <v>0</v>
      </c>
      <c r="K33" s="130">
        <f t="shared" ref="K33:K67" si="58">IF(B33="Mo",IF(K32=52,1,K32+1),K32)</f>
        <v>1</v>
      </c>
      <c r="L33" s="131">
        <f t="shared" si="11"/>
        <v>0</v>
      </c>
      <c r="M33" s="738"/>
      <c r="N33" s="773"/>
      <c r="O33" s="132"/>
      <c r="P33" s="133"/>
      <c r="Q33" s="134"/>
      <c r="R33" s="133"/>
      <c r="S33" s="134"/>
      <c r="T33" s="133"/>
      <c r="U33" s="134"/>
      <c r="V33" s="524"/>
      <c r="W33" s="525"/>
      <c r="X33" s="370" t="str">
        <f t="shared" si="12"/>
        <v>0:</v>
      </c>
      <c r="Y33" s="371" t="str">
        <f t="shared" si="13"/>
        <v>0:</v>
      </c>
      <c r="Z33" s="370" t="str">
        <f t="shared" si="14"/>
        <v>0:</v>
      </c>
      <c r="AA33" s="371" t="str">
        <f t="shared" si="15"/>
        <v>0:</v>
      </c>
      <c r="AB33" s="370" t="str">
        <f t="shared" si="16"/>
        <v>0:</v>
      </c>
      <c r="AC33" s="371" t="str">
        <f t="shared" si="17"/>
        <v>0:</v>
      </c>
      <c r="AD33" s="517" t="str">
        <f t="shared" si="18"/>
        <v>0:</v>
      </c>
      <c r="AE33" s="518" t="str">
        <f t="shared" si="19"/>
        <v>0:</v>
      </c>
      <c r="AF33" s="194"/>
      <c r="AG33" s="271" t="str">
        <f t="shared" si="20"/>
        <v/>
      </c>
      <c r="AH33" s="510" t="str">
        <f t="shared" si="48"/>
        <v/>
      </c>
      <c r="AI33" s="510" t="str">
        <f t="shared" si="49"/>
        <v/>
      </c>
      <c r="AJ33" s="131" t="str">
        <f t="shared" si="50"/>
        <v/>
      </c>
      <c r="AK33" s="314" t="str">
        <f t="shared" si="21"/>
        <v/>
      </c>
      <c r="AL33" s="310" t="str">
        <f t="shared" si="22"/>
        <v/>
      </c>
      <c r="AM33" s="135" t="str">
        <f t="shared" si="23"/>
        <v/>
      </c>
      <c r="AN33" s="314" t="str">
        <f t="shared" si="24"/>
        <v/>
      </c>
      <c r="AO33" s="510" t="str">
        <f t="shared" si="25"/>
        <v/>
      </c>
      <c r="AP33" s="510" t="str">
        <f t="shared" si="26"/>
        <v/>
      </c>
      <c r="AQ33" s="131" t="str">
        <f t="shared" si="27"/>
        <v/>
      </c>
      <c r="AR33" s="314" t="str">
        <f t="shared" si="28"/>
        <v/>
      </c>
      <c r="AS33" s="131" t="str">
        <f t="shared" si="29"/>
        <v/>
      </c>
      <c r="AT33" s="314" t="str">
        <f t="shared" si="30"/>
        <v/>
      </c>
      <c r="AU33" s="131" t="str">
        <f t="shared" si="31"/>
        <v/>
      </c>
      <c r="AV33" s="314" t="str">
        <f t="shared" si="32"/>
        <v/>
      </c>
      <c r="AW33" s="314" t="str">
        <f t="shared" si="33"/>
        <v/>
      </c>
      <c r="AX33" s="314" t="str">
        <f t="shared" si="34"/>
        <v/>
      </c>
      <c r="AY33" s="314" t="str">
        <f t="shared" si="35"/>
        <v/>
      </c>
      <c r="AZ33" s="131" t="str">
        <f t="shared" si="36"/>
        <v/>
      </c>
      <c r="BA33" s="131" t="str">
        <f t="shared" si="37"/>
        <v/>
      </c>
      <c r="BB33" s="390" t="str">
        <f t="shared" si="51"/>
        <v/>
      </c>
      <c r="BC33" s="390" t="str">
        <f t="shared" si="52"/>
        <v/>
      </c>
      <c r="BD33" s="390" t="str">
        <f t="shared" si="53"/>
        <v/>
      </c>
      <c r="BE33" s="390" t="str">
        <f t="shared" si="54"/>
        <v/>
      </c>
      <c r="BF33" s="131" t="str">
        <f t="shared" si="55"/>
        <v/>
      </c>
      <c r="BG33" s="131" t="str">
        <f t="shared" si="56"/>
        <v/>
      </c>
      <c r="BH33" s="314" t="str">
        <f t="shared" si="57"/>
        <v/>
      </c>
      <c r="BI33" s="131" t="str">
        <f t="shared" si="38"/>
        <v/>
      </c>
      <c r="BJ33" s="321" t="str">
        <f t="shared" si="39"/>
        <v/>
      </c>
      <c r="BK33" s="146" t="str">
        <f t="shared" si="40"/>
        <v/>
      </c>
      <c r="BL33" s="137" t="str">
        <f t="shared" si="41"/>
        <v/>
      </c>
      <c r="BM33" s="336" t="str">
        <f>IF(O33="","",ROUND(SUM($BM$29,$BJ$31:BJ33),4))</f>
        <v/>
      </c>
      <c r="BN33" s="337" t="str">
        <f t="shared" si="42"/>
        <v/>
      </c>
      <c r="BO33" s="333" t="str">
        <f t="shared" si="43"/>
        <v/>
      </c>
      <c r="BP33" s="309" t="s">
        <v>45</v>
      </c>
      <c r="BQ33" s="338" t="str">
        <f t="shared" si="44"/>
        <v/>
      </c>
      <c r="BR33" s="142" t="str">
        <f t="shared" si="45"/>
        <v/>
      </c>
      <c r="BS33" s="143" t="str">
        <f t="shared" si="46"/>
        <v/>
      </c>
      <c r="BT33" s="144" t="s">
        <v>45</v>
      </c>
      <c r="BU33" s="145" t="str">
        <f t="shared" si="47"/>
        <v/>
      </c>
      <c r="BV33" s="725"/>
      <c r="BW33" s="729" t="str">
        <f>IF(BV33&lt;&gt;0,SUM($BV$30:BV33),"")</f>
        <v/>
      </c>
    </row>
    <row r="34" spans="1:75" s="24" customFormat="1" ht="11.25" hidden="1" customHeight="1" x14ac:dyDescent="0.2">
      <c r="A34" s="11" t="str">
        <f t="shared" si="5"/>
        <v/>
      </c>
      <c r="B34" s="128" t="str">
        <f>IF($B$72=1,"Do","")</f>
        <v>Do</v>
      </c>
      <c r="C34" s="129"/>
      <c r="D34" s="389">
        <f t="shared" si="6"/>
        <v>1</v>
      </c>
      <c r="E34" s="390">
        <f t="shared" si="7"/>
        <v>0</v>
      </c>
      <c r="F34" s="390"/>
      <c r="G34" s="390">
        <f t="shared" si="8"/>
        <v>0</v>
      </c>
      <c r="H34" s="391">
        <f>IF(SUM(E35:$E$67)=0,1,0)</f>
        <v>0</v>
      </c>
      <c r="I34" s="391">
        <f t="shared" si="9"/>
        <v>0</v>
      </c>
      <c r="J34" s="391">
        <f t="shared" si="10"/>
        <v>0</v>
      </c>
      <c r="K34" s="130">
        <f t="shared" si="58"/>
        <v>1</v>
      </c>
      <c r="L34" s="147">
        <f t="shared" si="11"/>
        <v>0</v>
      </c>
      <c r="M34" s="738"/>
      <c r="N34" s="737"/>
      <c r="O34" s="148"/>
      <c r="P34" s="133"/>
      <c r="Q34" s="134"/>
      <c r="R34" s="133"/>
      <c r="S34" s="134"/>
      <c r="T34" s="133"/>
      <c r="U34" s="134"/>
      <c r="V34" s="524"/>
      <c r="W34" s="525"/>
      <c r="X34" s="370" t="str">
        <f t="shared" si="12"/>
        <v>0:</v>
      </c>
      <c r="Y34" s="371" t="str">
        <f t="shared" si="13"/>
        <v>0:</v>
      </c>
      <c r="Z34" s="370" t="str">
        <f t="shared" si="14"/>
        <v>0:</v>
      </c>
      <c r="AA34" s="371" t="str">
        <f t="shared" si="15"/>
        <v>0:</v>
      </c>
      <c r="AB34" s="370" t="str">
        <f t="shared" si="16"/>
        <v>0:</v>
      </c>
      <c r="AC34" s="371" t="str">
        <f t="shared" si="17"/>
        <v>0:</v>
      </c>
      <c r="AD34" s="517" t="str">
        <f t="shared" si="18"/>
        <v>0:</v>
      </c>
      <c r="AE34" s="518" t="str">
        <f t="shared" si="19"/>
        <v>0:</v>
      </c>
      <c r="AF34" s="195"/>
      <c r="AG34" s="271" t="str">
        <f t="shared" si="20"/>
        <v/>
      </c>
      <c r="AH34" s="510" t="str">
        <f t="shared" si="48"/>
        <v/>
      </c>
      <c r="AI34" s="510" t="str">
        <f t="shared" si="49"/>
        <v/>
      </c>
      <c r="AJ34" s="131" t="str">
        <f t="shared" si="50"/>
        <v/>
      </c>
      <c r="AK34" s="314" t="str">
        <f t="shared" si="21"/>
        <v/>
      </c>
      <c r="AL34" s="310" t="str">
        <f t="shared" si="22"/>
        <v/>
      </c>
      <c r="AM34" s="135" t="str">
        <f t="shared" si="23"/>
        <v/>
      </c>
      <c r="AN34" s="314" t="str">
        <f t="shared" si="24"/>
        <v/>
      </c>
      <c r="AO34" s="510" t="str">
        <f t="shared" si="25"/>
        <v/>
      </c>
      <c r="AP34" s="510" t="str">
        <f t="shared" si="26"/>
        <v/>
      </c>
      <c r="AQ34" s="131" t="str">
        <f t="shared" si="27"/>
        <v/>
      </c>
      <c r="AR34" s="314" t="str">
        <f t="shared" si="28"/>
        <v/>
      </c>
      <c r="AS34" s="131" t="str">
        <f t="shared" si="29"/>
        <v/>
      </c>
      <c r="AT34" s="314" t="str">
        <f t="shared" si="30"/>
        <v/>
      </c>
      <c r="AU34" s="131" t="str">
        <f t="shared" si="31"/>
        <v/>
      </c>
      <c r="AV34" s="314" t="str">
        <f t="shared" si="32"/>
        <v/>
      </c>
      <c r="AW34" s="314" t="str">
        <f t="shared" si="33"/>
        <v/>
      </c>
      <c r="AX34" s="314" t="str">
        <f t="shared" si="34"/>
        <v/>
      </c>
      <c r="AY34" s="314" t="str">
        <f t="shared" si="35"/>
        <v/>
      </c>
      <c r="AZ34" s="131" t="str">
        <f t="shared" si="36"/>
        <v/>
      </c>
      <c r="BA34" s="131" t="str">
        <f t="shared" si="37"/>
        <v/>
      </c>
      <c r="BB34" s="390" t="str">
        <f t="shared" si="51"/>
        <v/>
      </c>
      <c r="BC34" s="390" t="str">
        <f t="shared" si="52"/>
        <v/>
      </c>
      <c r="BD34" s="390" t="str">
        <f t="shared" si="53"/>
        <v/>
      </c>
      <c r="BE34" s="390" t="str">
        <f t="shared" si="54"/>
        <v/>
      </c>
      <c r="BF34" s="131" t="str">
        <f t="shared" si="55"/>
        <v/>
      </c>
      <c r="BG34" s="131" t="str">
        <f t="shared" si="56"/>
        <v/>
      </c>
      <c r="BH34" s="314" t="str">
        <f t="shared" si="57"/>
        <v/>
      </c>
      <c r="BI34" s="131" t="str">
        <f t="shared" si="38"/>
        <v/>
      </c>
      <c r="BJ34" s="321" t="str">
        <f t="shared" si="39"/>
        <v/>
      </c>
      <c r="BK34" s="146" t="str">
        <f t="shared" si="40"/>
        <v/>
      </c>
      <c r="BL34" s="137" t="str">
        <f t="shared" si="41"/>
        <v/>
      </c>
      <c r="BM34" s="336" t="str">
        <f>IF(O34="","",ROUND(SUM($BM$29,$BJ$31:BJ34),4))</f>
        <v/>
      </c>
      <c r="BN34" s="337" t="str">
        <f t="shared" si="42"/>
        <v/>
      </c>
      <c r="BO34" s="333" t="str">
        <f t="shared" si="43"/>
        <v/>
      </c>
      <c r="BP34" s="309" t="s">
        <v>45</v>
      </c>
      <c r="BQ34" s="338" t="str">
        <f t="shared" si="44"/>
        <v/>
      </c>
      <c r="BR34" s="142" t="str">
        <f t="shared" si="45"/>
        <v/>
      </c>
      <c r="BS34" s="143" t="str">
        <f t="shared" si="46"/>
        <v/>
      </c>
      <c r="BT34" s="144" t="s">
        <v>45</v>
      </c>
      <c r="BU34" s="145" t="str">
        <f t="shared" si="47"/>
        <v/>
      </c>
      <c r="BV34" s="725"/>
      <c r="BW34" s="729" t="str">
        <f>IF(BV34&lt;&gt;0,SUM($BV$30:BV34),"")</f>
        <v/>
      </c>
    </row>
    <row r="35" spans="1:75" s="24" customFormat="1" ht="11.25" hidden="1" customHeight="1" x14ac:dyDescent="0.2">
      <c r="A35" s="11" t="str">
        <f t="shared" si="5"/>
        <v/>
      </c>
      <c r="B35" s="128" t="str">
        <f>IF($B$72=1,"Fr","")</f>
        <v>Fr</v>
      </c>
      <c r="C35" s="129"/>
      <c r="D35" s="389">
        <f t="shared" si="6"/>
        <v>1</v>
      </c>
      <c r="E35" s="390">
        <f t="shared" si="7"/>
        <v>0</v>
      </c>
      <c r="F35" s="390"/>
      <c r="G35" s="390">
        <f t="shared" si="8"/>
        <v>0</v>
      </c>
      <c r="H35" s="391">
        <f>IF(SUM(E36:$E$67)=0,1,0)</f>
        <v>0</v>
      </c>
      <c r="I35" s="391">
        <f t="shared" si="9"/>
        <v>0</v>
      </c>
      <c r="J35" s="391">
        <f t="shared" si="10"/>
        <v>0</v>
      </c>
      <c r="K35" s="130">
        <f t="shared" si="58"/>
        <v>1</v>
      </c>
      <c r="L35" s="147">
        <f t="shared" si="11"/>
        <v>0</v>
      </c>
      <c r="M35" s="738"/>
      <c r="N35" s="737"/>
      <c r="O35" s="132"/>
      <c r="P35" s="133"/>
      <c r="Q35" s="134"/>
      <c r="R35" s="133"/>
      <c r="S35" s="134"/>
      <c r="T35" s="133"/>
      <c r="U35" s="134"/>
      <c r="V35" s="524"/>
      <c r="W35" s="525"/>
      <c r="X35" s="370" t="str">
        <f t="shared" si="12"/>
        <v>0:</v>
      </c>
      <c r="Y35" s="371" t="str">
        <f t="shared" si="13"/>
        <v>0:</v>
      </c>
      <c r="Z35" s="370" t="str">
        <f t="shared" si="14"/>
        <v>0:</v>
      </c>
      <c r="AA35" s="371" t="str">
        <f t="shared" si="15"/>
        <v>0:</v>
      </c>
      <c r="AB35" s="370" t="str">
        <f t="shared" si="16"/>
        <v>0:</v>
      </c>
      <c r="AC35" s="371" t="str">
        <f t="shared" si="17"/>
        <v>0:</v>
      </c>
      <c r="AD35" s="517" t="str">
        <f t="shared" si="18"/>
        <v>0:</v>
      </c>
      <c r="AE35" s="518" t="str">
        <f t="shared" si="19"/>
        <v>0:</v>
      </c>
      <c r="AF35" s="194"/>
      <c r="AG35" s="271" t="str">
        <f t="shared" si="20"/>
        <v/>
      </c>
      <c r="AH35" s="510" t="str">
        <f t="shared" si="48"/>
        <v/>
      </c>
      <c r="AI35" s="510" t="str">
        <f t="shared" si="49"/>
        <v/>
      </c>
      <c r="AJ35" s="131" t="str">
        <f t="shared" si="50"/>
        <v/>
      </c>
      <c r="AK35" s="314" t="str">
        <f t="shared" si="21"/>
        <v/>
      </c>
      <c r="AL35" s="310" t="str">
        <f t="shared" si="22"/>
        <v/>
      </c>
      <c r="AM35" s="135" t="str">
        <f t="shared" si="23"/>
        <v/>
      </c>
      <c r="AN35" s="314" t="str">
        <f t="shared" si="24"/>
        <v/>
      </c>
      <c r="AO35" s="510" t="str">
        <f t="shared" si="25"/>
        <v/>
      </c>
      <c r="AP35" s="510" t="str">
        <f t="shared" si="26"/>
        <v/>
      </c>
      <c r="AQ35" s="131" t="str">
        <f t="shared" si="27"/>
        <v/>
      </c>
      <c r="AR35" s="314" t="str">
        <f t="shared" si="28"/>
        <v/>
      </c>
      <c r="AS35" s="131" t="str">
        <f t="shared" si="29"/>
        <v/>
      </c>
      <c r="AT35" s="314" t="str">
        <f t="shared" si="30"/>
        <v/>
      </c>
      <c r="AU35" s="131" t="str">
        <f t="shared" si="31"/>
        <v/>
      </c>
      <c r="AV35" s="314" t="str">
        <f t="shared" si="32"/>
        <v/>
      </c>
      <c r="AW35" s="314" t="str">
        <f t="shared" si="33"/>
        <v/>
      </c>
      <c r="AX35" s="314" t="str">
        <f t="shared" si="34"/>
        <v/>
      </c>
      <c r="AY35" s="314" t="str">
        <f t="shared" si="35"/>
        <v/>
      </c>
      <c r="AZ35" s="131" t="str">
        <f t="shared" si="36"/>
        <v/>
      </c>
      <c r="BA35" s="131" t="str">
        <f t="shared" si="37"/>
        <v/>
      </c>
      <c r="BB35" s="390" t="str">
        <f t="shared" si="51"/>
        <v/>
      </c>
      <c r="BC35" s="390" t="str">
        <f t="shared" si="52"/>
        <v/>
      </c>
      <c r="BD35" s="390" t="str">
        <f t="shared" si="53"/>
        <v/>
      </c>
      <c r="BE35" s="390" t="str">
        <f t="shared" si="54"/>
        <v/>
      </c>
      <c r="BF35" s="131" t="str">
        <f t="shared" si="55"/>
        <v/>
      </c>
      <c r="BG35" s="131" t="str">
        <f t="shared" si="56"/>
        <v/>
      </c>
      <c r="BH35" s="314" t="str">
        <f t="shared" si="57"/>
        <v/>
      </c>
      <c r="BI35" s="131" t="str">
        <f t="shared" si="38"/>
        <v/>
      </c>
      <c r="BJ35" s="321" t="str">
        <f t="shared" si="39"/>
        <v/>
      </c>
      <c r="BK35" s="146" t="str">
        <f t="shared" si="40"/>
        <v/>
      </c>
      <c r="BL35" s="137" t="str">
        <f t="shared" si="41"/>
        <v/>
      </c>
      <c r="BM35" s="336" t="str">
        <f>IF(O35="","",ROUND(SUM($BM$29,$BJ$31:BJ35),4))</f>
        <v/>
      </c>
      <c r="BN35" s="337" t="str">
        <f t="shared" si="42"/>
        <v/>
      </c>
      <c r="BO35" s="339" t="str">
        <f t="shared" si="43"/>
        <v/>
      </c>
      <c r="BP35" s="309" t="s">
        <v>45</v>
      </c>
      <c r="BQ35" s="338" t="str">
        <f t="shared" si="44"/>
        <v/>
      </c>
      <c r="BR35" s="142" t="str">
        <f t="shared" si="45"/>
        <v/>
      </c>
      <c r="BS35" s="143" t="str">
        <f t="shared" si="46"/>
        <v/>
      </c>
      <c r="BT35" s="144" t="s">
        <v>45</v>
      </c>
      <c r="BU35" s="145" t="str">
        <f t="shared" si="47"/>
        <v/>
      </c>
      <c r="BV35" s="725"/>
      <c r="BW35" s="729" t="str">
        <f>IF(BV35&lt;&gt;0,SUM($BV$30:BV35),"")</f>
        <v/>
      </c>
    </row>
    <row r="36" spans="1:75" s="74" customFormat="1" ht="11.25" hidden="1" customHeight="1" x14ac:dyDescent="0.2">
      <c r="A36" s="11" t="str">
        <f t="shared" si="5"/>
        <v/>
      </c>
      <c r="B36" s="149" t="str">
        <f>IF($B$72=1,"Sa","")</f>
        <v>Sa</v>
      </c>
      <c r="C36" s="150"/>
      <c r="D36" s="389">
        <f t="shared" si="6"/>
        <v>1</v>
      </c>
      <c r="E36" s="390">
        <f t="shared" si="7"/>
        <v>0</v>
      </c>
      <c r="F36" s="390"/>
      <c r="G36" s="390">
        <f t="shared" si="8"/>
        <v>0</v>
      </c>
      <c r="H36" s="391">
        <f>IF(SUM(E37:$E$67)=0,1,0)</f>
        <v>0</v>
      </c>
      <c r="I36" s="391">
        <f t="shared" si="9"/>
        <v>0</v>
      </c>
      <c r="J36" s="391">
        <f t="shared" si="10"/>
        <v>0</v>
      </c>
      <c r="K36" s="151">
        <f t="shared" si="58"/>
        <v>1</v>
      </c>
      <c r="L36" s="152">
        <f t="shared" si="11"/>
        <v>0</v>
      </c>
      <c r="M36" s="774"/>
      <c r="N36" s="775"/>
      <c r="O36" s="153"/>
      <c r="P36" s="154"/>
      <c r="Q36" s="155"/>
      <c r="R36" s="154"/>
      <c r="S36" s="155"/>
      <c r="T36" s="154"/>
      <c r="U36" s="155"/>
      <c r="V36" s="524"/>
      <c r="W36" s="525"/>
      <c r="X36" s="370" t="str">
        <f t="shared" si="12"/>
        <v>0:</v>
      </c>
      <c r="Y36" s="371" t="str">
        <f t="shared" si="13"/>
        <v>0:</v>
      </c>
      <c r="Z36" s="370" t="str">
        <f t="shared" si="14"/>
        <v>0:</v>
      </c>
      <c r="AA36" s="371" t="str">
        <f t="shared" si="15"/>
        <v>0:</v>
      </c>
      <c r="AB36" s="370" t="str">
        <f t="shared" si="16"/>
        <v>0:</v>
      </c>
      <c r="AC36" s="371" t="str">
        <f t="shared" si="17"/>
        <v>0:</v>
      </c>
      <c r="AD36" s="517" t="str">
        <f t="shared" si="18"/>
        <v>0:</v>
      </c>
      <c r="AE36" s="518" t="str">
        <f t="shared" si="19"/>
        <v>0:</v>
      </c>
      <c r="AF36" s="196"/>
      <c r="AG36" s="272" t="str">
        <f t="shared" si="20"/>
        <v/>
      </c>
      <c r="AH36" s="527" t="str">
        <f t="shared" si="48"/>
        <v/>
      </c>
      <c r="AI36" s="527" t="str">
        <f t="shared" si="49"/>
        <v/>
      </c>
      <c r="AJ36" s="152" t="str">
        <f t="shared" si="50"/>
        <v/>
      </c>
      <c r="AK36" s="314" t="str">
        <f t="shared" si="21"/>
        <v/>
      </c>
      <c r="AL36" s="310" t="str">
        <f t="shared" si="22"/>
        <v/>
      </c>
      <c r="AM36" s="152" t="str">
        <f t="shared" si="23"/>
        <v/>
      </c>
      <c r="AN36" s="314" t="str">
        <f t="shared" si="24"/>
        <v/>
      </c>
      <c r="AO36" s="527" t="str">
        <f t="shared" si="25"/>
        <v/>
      </c>
      <c r="AP36" s="527" t="str">
        <f t="shared" si="26"/>
        <v/>
      </c>
      <c r="AQ36" s="152" t="str">
        <f t="shared" si="27"/>
        <v/>
      </c>
      <c r="AR36" s="314" t="str">
        <f t="shared" si="28"/>
        <v/>
      </c>
      <c r="AS36" s="152" t="str">
        <f t="shared" si="29"/>
        <v/>
      </c>
      <c r="AT36" s="314" t="str">
        <f t="shared" si="30"/>
        <v/>
      </c>
      <c r="AU36" s="152" t="str">
        <f t="shared" si="31"/>
        <v/>
      </c>
      <c r="AV36" s="314" t="str">
        <f t="shared" si="32"/>
        <v/>
      </c>
      <c r="AW36" s="314" t="str">
        <f t="shared" si="33"/>
        <v/>
      </c>
      <c r="AX36" s="314" t="str">
        <f t="shared" si="34"/>
        <v/>
      </c>
      <c r="AY36" s="314" t="str">
        <f t="shared" si="35"/>
        <v/>
      </c>
      <c r="AZ36" s="152" t="str">
        <f t="shared" si="36"/>
        <v/>
      </c>
      <c r="BA36" s="152" t="str">
        <f t="shared" si="37"/>
        <v/>
      </c>
      <c r="BB36" s="390" t="str">
        <f t="shared" si="51"/>
        <v/>
      </c>
      <c r="BC36" s="390" t="str">
        <f t="shared" si="52"/>
        <v/>
      </c>
      <c r="BD36" s="390" t="str">
        <f t="shared" si="53"/>
        <v/>
      </c>
      <c r="BE36" s="390" t="str">
        <f t="shared" si="54"/>
        <v/>
      </c>
      <c r="BF36" s="152" t="str">
        <f t="shared" si="55"/>
        <v/>
      </c>
      <c r="BG36" s="152" t="str">
        <f t="shared" si="56"/>
        <v/>
      </c>
      <c r="BH36" s="314" t="str">
        <f t="shared" si="57"/>
        <v/>
      </c>
      <c r="BI36" s="152" t="str">
        <f t="shared" si="38"/>
        <v/>
      </c>
      <c r="BJ36" s="321" t="str">
        <f t="shared" si="39"/>
        <v/>
      </c>
      <c r="BK36" s="157" t="str">
        <f t="shared" si="40"/>
        <v/>
      </c>
      <c r="BL36" s="158" t="str">
        <f t="shared" si="41"/>
        <v/>
      </c>
      <c r="BM36" s="321" t="str">
        <f>IF(O36="","",ROUND(SUM($BM$29,$BJ$31:BJ36),4))</f>
        <v/>
      </c>
      <c r="BN36" s="332" t="str">
        <f t="shared" si="42"/>
        <v/>
      </c>
      <c r="BO36" s="333" t="str">
        <f t="shared" si="43"/>
        <v/>
      </c>
      <c r="BP36" s="334" t="s">
        <v>45</v>
      </c>
      <c r="BQ36" s="335" t="str">
        <f t="shared" si="44"/>
        <v/>
      </c>
      <c r="BR36" s="159" t="str">
        <f t="shared" si="45"/>
        <v/>
      </c>
      <c r="BS36" s="160" t="str">
        <f t="shared" si="46"/>
        <v/>
      </c>
      <c r="BT36" s="161" t="s">
        <v>45</v>
      </c>
      <c r="BU36" s="162" t="str">
        <f t="shared" si="47"/>
        <v/>
      </c>
      <c r="BV36" s="725"/>
      <c r="BW36" s="729" t="str">
        <f>IF(BV36&lt;&gt;0,SUM($BV$30:BV36),"")</f>
        <v/>
      </c>
    </row>
    <row r="37" spans="1:75" s="74" customFormat="1" ht="11.25" customHeight="1" x14ac:dyDescent="0.2">
      <c r="A37" s="11">
        <f t="shared" si="5"/>
        <v>1</v>
      </c>
      <c r="B37" s="149" t="str">
        <f>IF($B$72=1,"So","")</f>
        <v>So</v>
      </c>
      <c r="C37" s="150">
        <v>45536</v>
      </c>
      <c r="D37" s="389">
        <f t="shared" si="6"/>
        <v>1</v>
      </c>
      <c r="E37" s="390">
        <f t="shared" si="7"/>
        <v>0</v>
      </c>
      <c r="F37" s="390"/>
      <c r="G37" s="390">
        <f t="shared" si="8"/>
        <v>0</v>
      </c>
      <c r="H37" s="391">
        <f>IF(SUM(E38:$E$67)=0,1,0)</f>
        <v>0</v>
      </c>
      <c r="I37" s="391">
        <f t="shared" si="9"/>
        <v>0</v>
      </c>
      <c r="J37" s="391">
        <f t="shared" si="10"/>
        <v>0</v>
      </c>
      <c r="K37" s="151">
        <v>35</v>
      </c>
      <c r="L37" s="152">
        <f t="shared" si="11"/>
        <v>0</v>
      </c>
      <c r="M37" s="774"/>
      <c r="N37" s="776"/>
      <c r="O37" s="153"/>
      <c r="P37" s="154"/>
      <c r="Q37" s="155"/>
      <c r="R37" s="154"/>
      <c r="S37" s="155"/>
      <c r="T37" s="154"/>
      <c r="U37" s="155"/>
      <c r="V37" s="524"/>
      <c r="W37" s="525"/>
      <c r="X37" s="370" t="str">
        <f t="shared" si="12"/>
        <v>0:</v>
      </c>
      <c r="Y37" s="371" t="str">
        <f t="shared" si="13"/>
        <v>0:</v>
      </c>
      <c r="Z37" s="370" t="str">
        <f t="shared" si="14"/>
        <v>0:</v>
      </c>
      <c r="AA37" s="371" t="str">
        <f t="shared" si="15"/>
        <v>0:</v>
      </c>
      <c r="AB37" s="370" t="str">
        <f t="shared" si="16"/>
        <v>0:</v>
      </c>
      <c r="AC37" s="371" t="str">
        <f t="shared" si="17"/>
        <v>0:</v>
      </c>
      <c r="AD37" s="517" t="str">
        <f t="shared" si="18"/>
        <v>0:</v>
      </c>
      <c r="AE37" s="518" t="str">
        <f t="shared" si="19"/>
        <v>0:</v>
      </c>
      <c r="AF37" s="196"/>
      <c r="AG37" s="272" t="str">
        <f t="shared" si="20"/>
        <v/>
      </c>
      <c r="AH37" s="527" t="str">
        <f t="shared" si="48"/>
        <v/>
      </c>
      <c r="AI37" s="527" t="str">
        <f t="shared" si="49"/>
        <v/>
      </c>
      <c r="AJ37" s="152" t="str">
        <f t="shared" si="50"/>
        <v/>
      </c>
      <c r="AK37" s="314" t="str">
        <f t="shared" si="21"/>
        <v/>
      </c>
      <c r="AL37" s="310" t="str">
        <f t="shared" si="22"/>
        <v/>
      </c>
      <c r="AM37" s="152" t="str">
        <f t="shared" si="23"/>
        <v/>
      </c>
      <c r="AN37" s="314" t="str">
        <f t="shared" si="24"/>
        <v/>
      </c>
      <c r="AO37" s="527" t="str">
        <f t="shared" si="25"/>
        <v/>
      </c>
      <c r="AP37" s="527" t="str">
        <f t="shared" si="26"/>
        <v/>
      </c>
      <c r="AQ37" s="152" t="str">
        <f t="shared" si="27"/>
        <v/>
      </c>
      <c r="AR37" s="314" t="str">
        <f t="shared" si="28"/>
        <v/>
      </c>
      <c r="AS37" s="152" t="str">
        <f t="shared" si="29"/>
        <v/>
      </c>
      <c r="AT37" s="314" t="str">
        <f t="shared" si="30"/>
        <v/>
      </c>
      <c r="AU37" s="152" t="str">
        <f t="shared" si="31"/>
        <v/>
      </c>
      <c r="AV37" s="314" t="str">
        <f t="shared" si="32"/>
        <v/>
      </c>
      <c r="AW37" s="314" t="str">
        <f t="shared" si="33"/>
        <v/>
      </c>
      <c r="AX37" s="314" t="str">
        <f t="shared" si="34"/>
        <v/>
      </c>
      <c r="AY37" s="314" t="str">
        <f t="shared" si="35"/>
        <v/>
      </c>
      <c r="AZ37" s="152" t="str">
        <f t="shared" si="36"/>
        <v/>
      </c>
      <c r="BA37" s="152" t="str">
        <f t="shared" si="37"/>
        <v/>
      </c>
      <c r="BB37" s="390" t="str">
        <f t="shared" si="51"/>
        <v/>
      </c>
      <c r="BC37" s="390" t="str">
        <f t="shared" si="52"/>
        <v/>
      </c>
      <c r="BD37" s="390" t="str">
        <f t="shared" si="53"/>
        <v/>
      </c>
      <c r="BE37" s="390" t="str">
        <f t="shared" si="54"/>
        <v/>
      </c>
      <c r="BF37" s="152" t="str">
        <f t="shared" si="55"/>
        <v/>
      </c>
      <c r="BG37" s="152" t="str">
        <f t="shared" si="56"/>
        <v/>
      </c>
      <c r="BH37" s="314" t="str">
        <f t="shared" si="57"/>
        <v/>
      </c>
      <c r="BI37" s="152" t="str">
        <f t="shared" si="38"/>
        <v/>
      </c>
      <c r="BJ37" s="321" t="str">
        <f t="shared" si="39"/>
        <v/>
      </c>
      <c r="BK37" s="157" t="str">
        <f t="shared" si="40"/>
        <v/>
      </c>
      <c r="BL37" s="158" t="str">
        <f t="shared" si="41"/>
        <v/>
      </c>
      <c r="BM37" s="321" t="str">
        <f>IF(O37="","",ROUND(SUM($BM$29,$BJ$31:BJ37),4))</f>
        <v/>
      </c>
      <c r="BN37" s="332" t="str">
        <f t="shared" si="42"/>
        <v/>
      </c>
      <c r="BO37" s="333" t="str">
        <f t="shared" si="43"/>
        <v/>
      </c>
      <c r="BP37" s="334" t="s">
        <v>45</v>
      </c>
      <c r="BQ37" s="335" t="str">
        <f t="shared" si="44"/>
        <v/>
      </c>
      <c r="BR37" s="159" t="str">
        <f t="shared" si="45"/>
        <v/>
      </c>
      <c r="BS37" s="160" t="str">
        <f t="shared" si="46"/>
        <v/>
      </c>
      <c r="BT37" s="161" t="s">
        <v>45</v>
      </c>
      <c r="BU37" s="162" t="str">
        <f t="shared" si="47"/>
        <v/>
      </c>
      <c r="BV37" s="725"/>
      <c r="BW37" s="729" t="str">
        <f>IF(BV37&lt;&gt;0,SUM($BV$30:BV37),"")</f>
        <v/>
      </c>
    </row>
    <row r="38" spans="1:75" s="24" customFormat="1" ht="11.25" customHeight="1" x14ac:dyDescent="0.2">
      <c r="A38" s="11">
        <f t="shared" si="5"/>
        <v>1</v>
      </c>
      <c r="B38" s="128" t="str">
        <f>IF($B$72=1,"Mo","")</f>
        <v>Mo</v>
      </c>
      <c r="C38" s="129">
        <f t="shared" ref="C32:C67" si="59">C37+1</f>
        <v>45537</v>
      </c>
      <c r="D38" s="389">
        <f t="shared" si="6"/>
        <v>0</v>
      </c>
      <c r="E38" s="390">
        <f t="shared" si="7"/>
        <v>7.7000000000000011</v>
      </c>
      <c r="F38" s="390"/>
      <c r="G38" s="390">
        <f t="shared" si="8"/>
        <v>7.7</v>
      </c>
      <c r="H38" s="391">
        <f>IF(SUM(E39:$E$67)=0,1,0)</f>
        <v>0</v>
      </c>
      <c r="I38" s="391">
        <f t="shared" si="9"/>
        <v>0</v>
      </c>
      <c r="J38" s="391">
        <f t="shared" si="10"/>
        <v>0</v>
      </c>
      <c r="K38" s="130">
        <f t="shared" si="58"/>
        <v>36</v>
      </c>
      <c r="L38" s="131">
        <f t="shared" si="11"/>
        <v>0.32083333333333336</v>
      </c>
      <c r="M38" s="738"/>
      <c r="N38" s="737"/>
      <c r="O38" s="132"/>
      <c r="P38" s="133"/>
      <c r="Q38" s="134"/>
      <c r="R38" s="133"/>
      <c r="S38" s="134"/>
      <c r="T38" s="133"/>
      <c r="U38" s="134"/>
      <c r="V38" s="524"/>
      <c r="W38" s="525"/>
      <c r="X38" s="370" t="str">
        <f t="shared" si="12"/>
        <v>0:</v>
      </c>
      <c r="Y38" s="371" t="str">
        <f t="shared" si="13"/>
        <v>0:</v>
      </c>
      <c r="Z38" s="370" t="str">
        <f t="shared" si="14"/>
        <v>0:</v>
      </c>
      <c r="AA38" s="371" t="str">
        <f t="shared" si="15"/>
        <v>0:</v>
      </c>
      <c r="AB38" s="370" t="str">
        <f t="shared" si="16"/>
        <v>0:</v>
      </c>
      <c r="AC38" s="371" t="str">
        <f t="shared" si="17"/>
        <v>0:</v>
      </c>
      <c r="AD38" s="517" t="str">
        <f t="shared" si="18"/>
        <v>0:</v>
      </c>
      <c r="AE38" s="518" t="str">
        <f t="shared" si="19"/>
        <v>0:</v>
      </c>
      <c r="AF38" s="194"/>
      <c r="AG38" s="271" t="str">
        <f t="shared" si="20"/>
        <v/>
      </c>
      <c r="AH38" s="510" t="str">
        <f t="shared" si="48"/>
        <v/>
      </c>
      <c r="AI38" s="510" t="str">
        <f t="shared" si="49"/>
        <v/>
      </c>
      <c r="AJ38" s="131" t="str">
        <f t="shared" si="50"/>
        <v/>
      </c>
      <c r="AK38" s="314" t="str">
        <f t="shared" si="21"/>
        <v/>
      </c>
      <c r="AL38" s="310" t="str">
        <f t="shared" si="22"/>
        <v/>
      </c>
      <c r="AM38" s="135" t="str">
        <f t="shared" si="23"/>
        <v/>
      </c>
      <c r="AN38" s="314" t="str">
        <f t="shared" si="24"/>
        <v/>
      </c>
      <c r="AO38" s="510" t="str">
        <f t="shared" si="25"/>
        <v/>
      </c>
      <c r="AP38" s="510" t="str">
        <f t="shared" si="26"/>
        <v/>
      </c>
      <c r="AQ38" s="131" t="str">
        <f t="shared" si="27"/>
        <v/>
      </c>
      <c r="AR38" s="314" t="str">
        <f t="shared" si="28"/>
        <v/>
      </c>
      <c r="AS38" s="131" t="str">
        <f t="shared" si="29"/>
        <v/>
      </c>
      <c r="AT38" s="314" t="str">
        <f t="shared" si="30"/>
        <v/>
      </c>
      <c r="AU38" s="131" t="str">
        <f t="shared" si="31"/>
        <v/>
      </c>
      <c r="AV38" s="314" t="str">
        <f t="shared" si="32"/>
        <v/>
      </c>
      <c r="AW38" s="314" t="str">
        <f t="shared" si="33"/>
        <v/>
      </c>
      <c r="AX38" s="314" t="str">
        <f t="shared" si="34"/>
        <v/>
      </c>
      <c r="AY38" s="314" t="str">
        <f t="shared" si="35"/>
        <v/>
      </c>
      <c r="AZ38" s="131" t="str">
        <f t="shared" si="36"/>
        <v/>
      </c>
      <c r="BA38" s="131" t="str">
        <f t="shared" si="37"/>
        <v/>
      </c>
      <c r="BB38" s="390" t="str">
        <f t="shared" si="51"/>
        <v/>
      </c>
      <c r="BC38" s="390" t="str">
        <f t="shared" si="52"/>
        <v/>
      </c>
      <c r="BD38" s="390" t="str">
        <f t="shared" si="53"/>
        <v/>
      </c>
      <c r="BE38" s="390" t="str">
        <f t="shared" si="54"/>
        <v/>
      </c>
      <c r="BF38" s="131" t="str">
        <f t="shared" si="55"/>
        <v/>
      </c>
      <c r="BG38" s="131" t="str">
        <f t="shared" si="56"/>
        <v/>
      </c>
      <c r="BH38" s="314" t="str">
        <f t="shared" si="57"/>
        <v/>
      </c>
      <c r="BI38" s="131" t="str">
        <f t="shared" si="38"/>
        <v/>
      </c>
      <c r="BJ38" s="321" t="str">
        <f t="shared" si="39"/>
        <v/>
      </c>
      <c r="BK38" s="136" t="str">
        <f t="shared" si="40"/>
        <v/>
      </c>
      <c r="BL38" s="137" t="str">
        <f t="shared" si="41"/>
        <v/>
      </c>
      <c r="BM38" s="321" t="str">
        <f>IF(O38="","",ROUND(SUM($BM$29,$BJ$31:BJ38),4))</f>
        <v/>
      </c>
      <c r="BN38" s="332" t="str">
        <f t="shared" si="42"/>
        <v/>
      </c>
      <c r="BO38" s="333" t="str">
        <f t="shared" si="43"/>
        <v/>
      </c>
      <c r="BP38" s="334" t="s">
        <v>45</v>
      </c>
      <c r="BQ38" s="335" t="str">
        <f t="shared" si="44"/>
        <v/>
      </c>
      <c r="BR38" s="138" t="str">
        <f t="shared" si="45"/>
        <v/>
      </c>
      <c r="BS38" s="139" t="str">
        <f t="shared" si="46"/>
        <v/>
      </c>
      <c r="BT38" s="140" t="s">
        <v>45</v>
      </c>
      <c r="BU38" s="141" t="str">
        <f t="shared" si="47"/>
        <v/>
      </c>
      <c r="BV38" s="725"/>
      <c r="BW38" s="729" t="str">
        <f>IF(BV38&lt;&gt;0,SUM($BV$30:BV38),"")</f>
        <v/>
      </c>
    </row>
    <row r="39" spans="1:75" s="24" customFormat="1" ht="11.25" customHeight="1" x14ac:dyDescent="0.2">
      <c r="A39" s="11">
        <f t="shared" si="5"/>
        <v>1</v>
      </c>
      <c r="B39" s="128" t="str">
        <f>IF($B$72=1,"Di","")</f>
        <v>Di</v>
      </c>
      <c r="C39" s="129">
        <f t="shared" si="59"/>
        <v>45538</v>
      </c>
      <c r="D39" s="389">
        <f t="shared" si="6"/>
        <v>0</v>
      </c>
      <c r="E39" s="390">
        <f t="shared" si="7"/>
        <v>7.7000000000000011</v>
      </c>
      <c r="F39" s="390"/>
      <c r="G39" s="390">
        <f t="shared" si="8"/>
        <v>7.7</v>
      </c>
      <c r="H39" s="391">
        <f>IF(SUM(E40:$E$67)=0,1,0)</f>
        <v>0</v>
      </c>
      <c r="I39" s="391">
        <f t="shared" si="9"/>
        <v>0</v>
      </c>
      <c r="J39" s="391">
        <f t="shared" si="10"/>
        <v>0</v>
      </c>
      <c r="K39" s="130">
        <f t="shared" si="58"/>
        <v>36</v>
      </c>
      <c r="L39" s="131">
        <f t="shared" si="11"/>
        <v>0.32083333333333336</v>
      </c>
      <c r="M39" s="738"/>
      <c r="N39" s="737"/>
      <c r="O39" s="132"/>
      <c r="P39" s="133"/>
      <c r="Q39" s="134"/>
      <c r="R39" s="133"/>
      <c r="S39" s="134"/>
      <c r="T39" s="133"/>
      <c r="U39" s="134"/>
      <c r="V39" s="524"/>
      <c r="W39" s="525"/>
      <c r="X39" s="370" t="str">
        <f t="shared" si="12"/>
        <v>0:</v>
      </c>
      <c r="Y39" s="371" t="str">
        <f t="shared" si="13"/>
        <v>0:</v>
      </c>
      <c r="Z39" s="370" t="str">
        <f t="shared" si="14"/>
        <v>0:</v>
      </c>
      <c r="AA39" s="371" t="str">
        <f t="shared" si="15"/>
        <v>0:</v>
      </c>
      <c r="AB39" s="370" t="str">
        <f t="shared" si="16"/>
        <v>0:</v>
      </c>
      <c r="AC39" s="371" t="str">
        <f t="shared" si="17"/>
        <v>0:</v>
      </c>
      <c r="AD39" s="517" t="str">
        <f t="shared" si="18"/>
        <v>0:</v>
      </c>
      <c r="AE39" s="518" t="str">
        <f t="shared" si="19"/>
        <v>0:</v>
      </c>
      <c r="AF39" s="194"/>
      <c r="AG39" s="271" t="str">
        <f t="shared" si="20"/>
        <v/>
      </c>
      <c r="AH39" s="510" t="str">
        <f t="shared" si="48"/>
        <v/>
      </c>
      <c r="AI39" s="510" t="str">
        <f t="shared" si="49"/>
        <v/>
      </c>
      <c r="AJ39" s="131" t="str">
        <f t="shared" si="50"/>
        <v/>
      </c>
      <c r="AK39" s="314" t="str">
        <f t="shared" si="21"/>
        <v/>
      </c>
      <c r="AL39" s="310" t="str">
        <f t="shared" si="22"/>
        <v/>
      </c>
      <c r="AM39" s="135" t="str">
        <f t="shared" si="23"/>
        <v/>
      </c>
      <c r="AN39" s="314" t="str">
        <f t="shared" si="24"/>
        <v/>
      </c>
      <c r="AO39" s="510" t="str">
        <f t="shared" si="25"/>
        <v/>
      </c>
      <c r="AP39" s="510" t="str">
        <f t="shared" si="26"/>
        <v/>
      </c>
      <c r="AQ39" s="131" t="str">
        <f t="shared" si="27"/>
        <v/>
      </c>
      <c r="AR39" s="314" t="str">
        <f t="shared" si="28"/>
        <v/>
      </c>
      <c r="AS39" s="131" t="str">
        <f t="shared" si="29"/>
        <v/>
      </c>
      <c r="AT39" s="314" t="str">
        <f t="shared" si="30"/>
        <v/>
      </c>
      <c r="AU39" s="131" t="str">
        <f t="shared" si="31"/>
        <v/>
      </c>
      <c r="AV39" s="314" t="str">
        <f t="shared" si="32"/>
        <v/>
      </c>
      <c r="AW39" s="314" t="str">
        <f t="shared" si="33"/>
        <v/>
      </c>
      <c r="AX39" s="314" t="str">
        <f t="shared" si="34"/>
        <v/>
      </c>
      <c r="AY39" s="314" t="str">
        <f t="shared" si="35"/>
        <v/>
      </c>
      <c r="AZ39" s="131" t="str">
        <f t="shared" si="36"/>
        <v/>
      </c>
      <c r="BA39" s="131" t="str">
        <f t="shared" si="37"/>
        <v/>
      </c>
      <c r="BB39" s="390" t="str">
        <f t="shared" si="51"/>
        <v/>
      </c>
      <c r="BC39" s="390" t="str">
        <f t="shared" si="52"/>
        <v/>
      </c>
      <c r="BD39" s="390" t="str">
        <f t="shared" si="53"/>
        <v/>
      </c>
      <c r="BE39" s="390" t="str">
        <f t="shared" si="54"/>
        <v/>
      </c>
      <c r="BF39" s="131" t="str">
        <f t="shared" si="55"/>
        <v/>
      </c>
      <c r="BG39" s="131" t="str">
        <f t="shared" si="56"/>
        <v/>
      </c>
      <c r="BH39" s="314" t="str">
        <f t="shared" si="57"/>
        <v/>
      </c>
      <c r="BI39" s="131" t="str">
        <f t="shared" si="38"/>
        <v/>
      </c>
      <c r="BJ39" s="321" t="str">
        <f t="shared" si="39"/>
        <v/>
      </c>
      <c r="BK39" s="136" t="str">
        <f t="shared" si="40"/>
        <v/>
      </c>
      <c r="BL39" s="137" t="str">
        <f t="shared" si="41"/>
        <v/>
      </c>
      <c r="BM39" s="321" t="str">
        <f>IF(O39="","",ROUND(SUM($BM$29,$BJ$31:BJ39),4))</f>
        <v/>
      </c>
      <c r="BN39" s="332" t="str">
        <f t="shared" si="42"/>
        <v/>
      </c>
      <c r="BO39" s="333" t="str">
        <f t="shared" si="43"/>
        <v/>
      </c>
      <c r="BP39" s="334" t="s">
        <v>45</v>
      </c>
      <c r="BQ39" s="335" t="str">
        <f t="shared" si="44"/>
        <v/>
      </c>
      <c r="BR39" s="138" t="str">
        <f t="shared" si="45"/>
        <v/>
      </c>
      <c r="BS39" s="139" t="str">
        <f t="shared" si="46"/>
        <v/>
      </c>
      <c r="BT39" s="140" t="s">
        <v>45</v>
      </c>
      <c r="BU39" s="141" t="str">
        <f t="shared" si="47"/>
        <v/>
      </c>
      <c r="BV39" s="725"/>
      <c r="BW39" s="729" t="str">
        <f>IF(BV39&lt;&gt;0,SUM($BV$30:BV39),"")</f>
        <v/>
      </c>
    </row>
    <row r="40" spans="1:75" s="24" customFormat="1" ht="11.25" customHeight="1" x14ac:dyDescent="0.2">
      <c r="A40" s="11">
        <f t="shared" si="5"/>
        <v>1</v>
      </c>
      <c r="B40" s="128" t="str">
        <f>IF($B$72=1,"Mi","")</f>
        <v>Mi</v>
      </c>
      <c r="C40" s="129">
        <f t="shared" si="59"/>
        <v>45539</v>
      </c>
      <c r="D40" s="389">
        <f t="shared" si="6"/>
        <v>0</v>
      </c>
      <c r="E40" s="390">
        <f t="shared" si="7"/>
        <v>7.7000000000000011</v>
      </c>
      <c r="F40" s="390"/>
      <c r="G40" s="390">
        <f t="shared" si="8"/>
        <v>7.7</v>
      </c>
      <c r="H40" s="391">
        <f>IF(SUM(E41:$E$67)=0,1,0)</f>
        <v>0</v>
      </c>
      <c r="I40" s="391">
        <f t="shared" si="9"/>
        <v>0</v>
      </c>
      <c r="J40" s="391">
        <f t="shared" si="10"/>
        <v>0</v>
      </c>
      <c r="K40" s="130">
        <f t="shared" si="58"/>
        <v>36</v>
      </c>
      <c r="L40" s="131">
        <f t="shared" si="11"/>
        <v>0.32083333333333336</v>
      </c>
      <c r="M40" s="738"/>
      <c r="N40" s="737"/>
      <c r="O40" s="132"/>
      <c r="P40" s="133"/>
      <c r="Q40" s="134"/>
      <c r="R40" s="133"/>
      <c r="S40" s="134"/>
      <c r="T40" s="133"/>
      <c r="U40" s="134"/>
      <c r="V40" s="524"/>
      <c r="W40" s="525"/>
      <c r="X40" s="370" t="str">
        <f t="shared" si="12"/>
        <v>0:</v>
      </c>
      <c r="Y40" s="371" t="str">
        <f t="shared" si="13"/>
        <v>0:</v>
      </c>
      <c r="Z40" s="370" t="str">
        <f t="shared" si="14"/>
        <v>0:</v>
      </c>
      <c r="AA40" s="371" t="str">
        <f t="shared" si="15"/>
        <v>0:</v>
      </c>
      <c r="AB40" s="370" t="str">
        <f t="shared" si="16"/>
        <v>0:</v>
      </c>
      <c r="AC40" s="371" t="str">
        <f t="shared" si="17"/>
        <v>0:</v>
      </c>
      <c r="AD40" s="517" t="str">
        <f t="shared" si="18"/>
        <v>0:</v>
      </c>
      <c r="AE40" s="518" t="str">
        <f t="shared" si="19"/>
        <v>0:</v>
      </c>
      <c r="AF40" s="194"/>
      <c r="AG40" s="271" t="str">
        <f t="shared" si="20"/>
        <v/>
      </c>
      <c r="AH40" s="510" t="str">
        <f t="shared" si="48"/>
        <v/>
      </c>
      <c r="AI40" s="510" t="str">
        <f t="shared" si="49"/>
        <v/>
      </c>
      <c r="AJ40" s="131" t="str">
        <f t="shared" si="50"/>
        <v/>
      </c>
      <c r="AK40" s="314" t="str">
        <f t="shared" si="21"/>
        <v/>
      </c>
      <c r="AL40" s="310" t="str">
        <f t="shared" si="22"/>
        <v/>
      </c>
      <c r="AM40" s="135" t="str">
        <f t="shared" si="23"/>
        <v/>
      </c>
      <c r="AN40" s="314" t="str">
        <f t="shared" si="24"/>
        <v/>
      </c>
      <c r="AO40" s="510" t="str">
        <f t="shared" si="25"/>
        <v/>
      </c>
      <c r="AP40" s="510" t="str">
        <f t="shared" si="26"/>
        <v/>
      </c>
      <c r="AQ40" s="131" t="str">
        <f t="shared" si="27"/>
        <v/>
      </c>
      <c r="AR40" s="314" t="str">
        <f t="shared" si="28"/>
        <v/>
      </c>
      <c r="AS40" s="131" t="str">
        <f t="shared" si="29"/>
        <v/>
      </c>
      <c r="AT40" s="314" t="str">
        <f t="shared" si="30"/>
        <v/>
      </c>
      <c r="AU40" s="131" t="str">
        <f t="shared" si="31"/>
        <v/>
      </c>
      <c r="AV40" s="314" t="str">
        <f t="shared" si="32"/>
        <v/>
      </c>
      <c r="AW40" s="314" t="str">
        <f t="shared" si="33"/>
        <v/>
      </c>
      <c r="AX40" s="314" t="str">
        <f t="shared" si="34"/>
        <v/>
      </c>
      <c r="AY40" s="314" t="str">
        <f t="shared" si="35"/>
        <v/>
      </c>
      <c r="AZ40" s="131" t="str">
        <f t="shared" si="36"/>
        <v/>
      </c>
      <c r="BA40" s="131" t="str">
        <f t="shared" si="37"/>
        <v/>
      </c>
      <c r="BB40" s="390" t="str">
        <f t="shared" si="51"/>
        <v/>
      </c>
      <c r="BC40" s="390" t="str">
        <f t="shared" si="52"/>
        <v/>
      </c>
      <c r="BD40" s="390" t="str">
        <f t="shared" si="53"/>
        <v/>
      </c>
      <c r="BE40" s="390" t="str">
        <f t="shared" si="54"/>
        <v/>
      </c>
      <c r="BF40" s="131" t="str">
        <f t="shared" si="55"/>
        <v/>
      </c>
      <c r="BG40" s="131" t="str">
        <f t="shared" si="56"/>
        <v/>
      </c>
      <c r="BH40" s="314" t="str">
        <f t="shared" si="57"/>
        <v/>
      </c>
      <c r="BI40" s="131" t="str">
        <f t="shared" si="38"/>
        <v/>
      </c>
      <c r="BJ40" s="321" t="str">
        <f t="shared" si="39"/>
        <v/>
      </c>
      <c r="BK40" s="136" t="str">
        <f t="shared" si="40"/>
        <v/>
      </c>
      <c r="BL40" s="137" t="str">
        <f t="shared" si="41"/>
        <v/>
      </c>
      <c r="BM40" s="321" t="str">
        <f>IF(O40="","",ROUND(SUM($BM$29,$BJ$31:BJ40),4))</f>
        <v/>
      </c>
      <c r="BN40" s="332" t="str">
        <f t="shared" si="42"/>
        <v/>
      </c>
      <c r="BO40" s="333" t="str">
        <f t="shared" si="43"/>
        <v/>
      </c>
      <c r="BP40" s="334" t="s">
        <v>45</v>
      </c>
      <c r="BQ40" s="335" t="str">
        <f t="shared" si="44"/>
        <v/>
      </c>
      <c r="BR40" s="138" t="str">
        <f t="shared" si="45"/>
        <v/>
      </c>
      <c r="BS40" s="139" t="str">
        <f t="shared" si="46"/>
        <v/>
      </c>
      <c r="BT40" s="140" t="s">
        <v>45</v>
      </c>
      <c r="BU40" s="141" t="str">
        <f t="shared" si="47"/>
        <v/>
      </c>
      <c r="BV40" s="725"/>
      <c r="BW40" s="729" t="str">
        <f>IF(BV40&lt;&gt;0,SUM($BV$30:BV40),"")</f>
        <v/>
      </c>
    </row>
    <row r="41" spans="1:75" s="24" customFormat="1" ht="11.25" customHeight="1" x14ac:dyDescent="0.2">
      <c r="A41" s="11">
        <f t="shared" si="5"/>
        <v>1</v>
      </c>
      <c r="B41" s="128" t="str">
        <f>IF($B$72=1,"Do","")</f>
        <v>Do</v>
      </c>
      <c r="C41" s="129">
        <f t="shared" si="59"/>
        <v>45540</v>
      </c>
      <c r="D41" s="389">
        <f t="shared" si="6"/>
        <v>0</v>
      </c>
      <c r="E41" s="390">
        <f t="shared" si="7"/>
        <v>7.7000000000000011</v>
      </c>
      <c r="F41" s="390"/>
      <c r="G41" s="390">
        <f t="shared" si="8"/>
        <v>7.7</v>
      </c>
      <c r="H41" s="391">
        <f>IF(SUM(E42:$E$67)=0,1,0)</f>
        <v>0</v>
      </c>
      <c r="I41" s="391">
        <f t="shared" si="9"/>
        <v>0</v>
      </c>
      <c r="J41" s="391">
        <f t="shared" si="10"/>
        <v>0</v>
      </c>
      <c r="K41" s="130">
        <f t="shared" si="58"/>
        <v>36</v>
      </c>
      <c r="L41" s="131">
        <f t="shared" si="11"/>
        <v>0.32083333333333336</v>
      </c>
      <c r="M41" s="738"/>
      <c r="N41" s="737"/>
      <c r="O41" s="148"/>
      <c r="P41" s="133"/>
      <c r="Q41" s="134"/>
      <c r="R41" s="133"/>
      <c r="S41" s="134"/>
      <c r="T41" s="133"/>
      <c r="U41" s="134"/>
      <c r="V41" s="524"/>
      <c r="W41" s="525"/>
      <c r="X41" s="370" t="str">
        <f t="shared" si="12"/>
        <v>0:</v>
      </c>
      <c r="Y41" s="371" t="str">
        <f t="shared" si="13"/>
        <v>0:</v>
      </c>
      <c r="Z41" s="370" t="str">
        <f t="shared" si="14"/>
        <v>0:</v>
      </c>
      <c r="AA41" s="371" t="str">
        <f t="shared" si="15"/>
        <v>0:</v>
      </c>
      <c r="AB41" s="370" t="str">
        <f t="shared" si="16"/>
        <v>0:</v>
      </c>
      <c r="AC41" s="371" t="str">
        <f t="shared" si="17"/>
        <v>0:</v>
      </c>
      <c r="AD41" s="517" t="str">
        <f t="shared" si="18"/>
        <v>0:</v>
      </c>
      <c r="AE41" s="518" t="str">
        <f t="shared" si="19"/>
        <v>0:</v>
      </c>
      <c r="AF41" s="194"/>
      <c r="AG41" s="271" t="str">
        <f t="shared" si="20"/>
        <v/>
      </c>
      <c r="AH41" s="510" t="str">
        <f t="shared" si="48"/>
        <v/>
      </c>
      <c r="AI41" s="510" t="str">
        <f t="shared" si="49"/>
        <v/>
      </c>
      <c r="AJ41" s="131" t="str">
        <f t="shared" si="50"/>
        <v/>
      </c>
      <c r="AK41" s="314" t="str">
        <f t="shared" si="21"/>
        <v/>
      </c>
      <c r="AL41" s="310" t="str">
        <f t="shared" si="22"/>
        <v/>
      </c>
      <c r="AM41" s="135" t="str">
        <f t="shared" si="23"/>
        <v/>
      </c>
      <c r="AN41" s="314" t="str">
        <f t="shared" si="24"/>
        <v/>
      </c>
      <c r="AO41" s="510" t="str">
        <f t="shared" si="25"/>
        <v/>
      </c>
      <c r="AP41" s="510" t="str">
        <f t="shared" si="26"/>
        <v/>
      </c>
      <c r="AQ41" s="131" t="str">
        <f t="shared" si="27"/>
        <v/>
      </c>
      <c r="AR41" s="314" t="str">
        <f t="shared" si="28"/>
        <v/>
      </c>
      <c r="AS41" s="131" t="str">
        <f t="shared" si="29"/>
        <v/>
      </c>
      <c r="AT41" s="314" t="str">
        <f t="shared" si="30"/>
        <v/>
      </c>
      <c r="AU41" s="131" t="str">
        <f t="shared" si="31"/>
        <v/>
      </c>
      <c r="AV41" s="314" t="str">
        <f t="shared" si="32"/>
        <v/>
      </c>
      <c r="AW41" s="314" t="str">
        <f t="shared" si="33"/>
        <v/>
      </c>
      <c r="AX41" s="314" t="str">
        <f t="shared" si="34"/>
        <v/>
      </c>
      <c r="AY41" s="314" t="str">
        <f t="shared" si="35"/>
        <v/>
      </c>
      <c r="AZ41" s="131" t="str">
        <f t="shared" si="36"/>
        <v/>
      </c>
      <c r="BA41" s="131" t="str">
        <f t="shared" si="37"/>
        <v/>
      </c>
      <c r="BB41" s="390" t="str">
        <f t="shared" si="51"/>
        <v/>
      </c>
      <c r="BC41" s="390" t="str">
        <f t="shared" si="52"/>
        <v/>
      </c>
      <c r="BD41" s="390" t="str">
        <f t="shared" si="53"/>
        <v/>
      </c>
      <c r="BE41" s="390" t="str">
        <f t="shared" si="54"/>
        <v/>
      </c>
      <c r="BF41" s="131" t="str">
        <f t="shared" si="55"/>
        <v/>
      </c>
      <c r="BG41" s="131" t="str">
        <f t="shared" si="56"/>
        <v/>
      </c>
      <c r="BH41" s="314" t="str">
        <f t="shared" si="57"/>
        <v/>
      </c>
      <c r="BI41" s="131" t="str">
        <f t="shared" si="38"/>
        <v/>
      </c>
      <c r="BJ41" s="321" t="str">
        <f t="shared" si="39"/>
        <v/>
      </c>
      <c r="BK41" s="136" t="str">
        <f t="shared" si="40"/>
        <v/>
      </c>
      <c r="BL41" s="137" t="str">
        <f t="shared" si="41"/>
        <v/>
      </c>
      <c r="BM41" s="321" t="str">
        <f>IF(O41="","",ROUND(SUM($BM$29,$BJ$31:BJ41),4))</f>
        <v/>
      </c>
      <c r="BN41" s="332" t="str">
        <f t="shared" si="42"/>
        <v/>
      </c>
      <c r="BO41" s="333" t="str">
        <f t="shared" si="43"/>
        <v/>
      </c>
      <c r="BP41" s="334" t="s">
        <v>45</v>
      </c>
      <c r="BQ41" s="335" t="str">
        <f t="shared" si="44"/>
        <v/>
      </c>
      <c r="BR41" s="138" t="str">
        <f t="shared" si="45"/>
        <v/>
      </c>
      <c r="BS41" s="139" t="str">
        <f t="shared" si="46"/>
        <v/>
      </c>
      <c r="BT41" s="140" t="s">
        <v>45</v>
      </c>
      <c r="BU41" s="141" t="str">
        <f t="shared" si="47"/>
        <v/>
      </c>
      <c r="BV41" s="725"/>
      <c r="BW41" s="729" t="str">
        <f>IF(BV41&lt;&gt;0,SUM($BV$30:BV41),"")</f>
        <v/>
      </c>
    </row>
    <row r="42" spans="1:75" s="24" customFormat="1" ht="11.25" customHeight="1" x14ac:dyDescent="0.2">
      <c r="A42" s="11">
        <f t="shared" si="5"/>
        <v>1</v>
      </c>
      <c r="B42" s="128" t="str">
        <f>IF($B$72=1,"Fr","")</f>
        <v>Fr</v>
      </c>
      <c r="C42" s="129">
        <f t="shared" si="59"/>
        <v>45541</v>
      </c>
      <c r="D42" s="389">
        <f t="shared" si="6"/>
        <v>0</v>
      </c>
      <c r="E42" s="390">
        <f t="shared" si="7"/>
        <v>7.7000000000000011</v>
      </c>
      <c r="F42" s="390"/>
      <c r="G42" s="390">
        <f t="shared" si="8"/>
        <v>7.7</v>
      </c>
      <c r="H42" s="391">
        <f>IF(SUM(E43:$E$67)=0,1,0)</f>
        <v>0</v>
      </c>
      <c r="I42" s="391">
        <f t="shared" si="9"/>
        <v>0</v>
      </c>
      <c r="J42" s="391">
        <f t="shared" si="10"/>
        <v>0</v>
      </c>
      <c r="K42" s="130">
        <f t="shared" si="58"/>
        <v>36</v>
      </c>
      <c r="L42" s="131">
        <f t="shared" si="11"/>
        <v>0.32083333333333336</v>
      </c>
      <c r="M42" s="738"/>
      <c r="N42" s="737"/>
      <c r="O42" s="132"/>
      <c r="P42" s="133"/>
      <c r="Q42" s="134"/>
      <c r="R42" s="133"/>
      <c r="S42" s="134"/>
      <c r="T42" s="133"/>
      <c r="U42" s="134"/>
      <c r="V42" s="524"/>
      <c r="W42" s="525"/>
      <c r="X42" s="370" t="str">
        <f t="shared" si="12"/>
        <v>0:</v>
      </c>
      <c r="Y42" s="371" t="str">
        <f t="shared" si="13"/>
        <v>0:</v>
      </c>
      <c r="Z42" s="370" t="str">
        <f t="shared" si="14"/>
        <v>0:</v>
      </c>
      <c r="AA42" s="371" t="str">
        <f t="shared" si="15"/>
        <v>0:</v>
      </c>
      <c r="AB42" s="370" t="str">
        <f t="shared" si="16"/>
        <v>0:</v>
      </c>
      <c r="AC42" s="371" t="str">
        <f t="shared" si="17"/>
        <v>0:</v>
      </c>
      <c r="AD42" s="517" t="str">
        <f t="shared" si="18"/>
        <v>0:</v>
      </c>
      <c r="AE42" s="518" t="str">
        <f t="shared" si="19"/>
        <v>0:</v>
      </c>
      <c r="AF42" s="194"/>
      <c r="AG42" s="271" t="str">
        <f t="shared" si="20"/>
        <v/>
      </c>
      <c r="AH42" s="510" t="str">
        <f t="shared" si="48"/>
        <v/>
      </c>
      <c r="AI42" s="510" t="str">
        <f t="shared" si="49"/>
        <v/>
      </c>
      <c r="AJ42" s="131" t="str">
        <f t="shared" si="50"/>
        <v/>
      </c>
      <c r="AK42" s="314" t="str">
        <f t="shared" si="21"/>
        <v/>
      </c>
      <c r="AL42" s="310" t="str">
        <f t="shared" si="22"/>
        <v/>
      </c>
      <c r="AM42" s="135" t="str">
        <f t="shared" si="23"/>
        <v/>
      </c>
      <c r="AN42" s="314" t="str">
        <f t="shared" si="24"/>
        <v/>
      </c>
      <c r="AO42" s="510" t="str">
        <f t="shared" si="25"/>
        <v/>
      </c>
      <c r="AP42" s="510" t="str">
        <f t="shared" si="26"/>
        <v/>
      </c>
      <c r="AQ42" s="131" t="str">
        <f t="shared" si="27"/>
        <v/>
      </c>
      <c r="AR42" s="314" t="str">
        <f t="shared" si="28"/>
        <v/>
      </c>
      <c r="AS42" s="131" t="str">
        <f t="shared" si="29"/>
        <v/>
      </c>
      <c r="AT42" s="314" t="str">
        <f t="shared" si="30"/>
        <v/>
      </c>
      <c r="AU42" s="131" t="str">
        <f t="shared" si="31"/>
        <v/>
      </c>
      <c r="AV42" s="314" t="str">
        <f t="shared" si="32"/>
        <v/>
      </c>
      <c r="AW42" s="314" t="str">
        <f t="shared" si="33"/>
        <v/>
      </c>
      <c r="AX42" s="314" t="str">
        <f t="shared" si="34"/>
        <v/>
      </c>
      <c r="AY42" s="314" t="str">
        <f t="shared" si="35"/>
        <v/>
      </c>
      <c r="AZ42" s="131" t="str">
        <f t="shared" si="36"/>
        <v/>
      </c>
      <c r="BA42" s="131" t="str">
        <f t="shared" si="37"/>
        <v/>
      </c>
      <c r="BB42" s="390" t="str">
        <f t="shared" si="51"/>
        <v/>
      </c>
      <c r="BC42" s="390" t="str">
        <f t="shared" si="52"/>
        <v/>
      </c>
      <c r="BD42" s="390" t="str">
        <f t="shared" si="53"/>
        <v/>
      </c>
      <c r="BE42" s="390" t="str">
        <f t="shared" si="54"/>
        <v/>
      </c>
      <c r="BF42" s="131" t="str">
        <f t="shared" si="55"/>
        <v/>
      </c>
      <c r="BG42" s="131" t="str">
        <f t="shared" si="56"/>
        <v/>
      </c>
      <c r="BH42" s="314" t="str">
        <f t="shared" si="57"/>
        <v/>
      </c>
      <c r="BI42" s="131" t="str">
        <f t="shared" si="38"/>
        <v/>
      </c>
      <c r="BJ42" s="321" t="str">
        <f t="shared" si="39"/>
        <v/>
      </c>
      <c r="BK42" s="136" t="str">
        <f t="shared" si="40"/>
        <v/>
      </c>
      <c r="BL42" s="137" t="str">
        <f t="shared" si="41"/>
        <v/>
      </c>
      <c r="BM42" s="321" t="str">
        <f>IF(O42="","",ROUND(SUM($BM$29,$BJ$31:BJ42),4))</f>
        <v/>
      </c>
      <c r="BN42" s="332" t="str">
        <f t="shared" si="42"/>
        <v/>
      </c>
      <c r="BO42" s="333" t="str">
        <f t="shared" si="43"/>
        <v/>
      </c>
      <c r="BP42" s="334" t="s">
        <v>45</v>
      </c>
      <c r="BQ42" s="335" t="str">
        <f t="shared" si="44"/>
        <v/>
      </c>
      <c r="BR42" s="138" t="str">
        <f t="shared" si="45"/>
        <v/>
      </c>
      <c r="BS42" s="139" t="str">
        <f t="shared" si="46"/>
        <v/>
      </c>
      <c r="BT42" s="140" t="s">
        <v>45</v>
      </c>
      <c r="BU42" s="141" t="str">
        <f t="shared" si="47"/>
        <v/>
      </c>
      <c r="BV42" s="725"/>
      <c r="BW42" s="729" t="str">
        <f>IF(BV42&lt;&gt;0,SUM($BV$30:BV42),"")</f>
        <v/>
      </c>
    </row>
    <row r="43" spans="1:75" s="74" customFormat="1" ht="11.25" customHeight="1" x14ac:dyDescent="0.2">
      <c r="A43" s="11">
        <f t="shared" si="5"/>
        <v>1</v>
      </c>
      <c r="B43" s="149" t="str">
        <f>IF($B$72=1,"Sa","")</f>
        <v>Sa</v>
      </c>
      <c r="C43" s="150">
        <f t="shared" si="59"/>
        <v>45542</v>
      </c>
      <c r="D43" s="389">
        <f t="shared" si="6"/>
        <v>0</v>
      </c>
      <c r="E43" s="390">
        <f t="shared" si="7"/>
        <v>0</v>
      </c>
      <c r="F43" s="390"/>
      <c r="G43" s="390">
        <f t="shared" si="8"/>
        <v>0</v>
      </c>
      <c r="H43" s="391">
        <f>IF(SUM(E44:$E$67)=0,1,0)</f>
        <v>0</v>
      </c>
      <c r="I43" s="391">
        <f t="shared" si="9"/>
        <v>0</v>
      </c>
      <c r="J43" s="391">
        <f t="shared" si="10"/>
        <v>0</v>
      </c>
      <c r="K43" s="151">
        <f t="shared" si="58"/>
        <v>36</v>
      </c>
      <c r="L43" s="152">
        <f t="shared" si="11"/>
        <v>0</v>
      </c>
      <c r="M43" s="774"/>
      <c r="N43" s="776"/>
      <c r="O43" s="163"/>
      <c r="P43" s="154"/>
      <c r="Q43" s="155"/>
      <c r="R43" s="154"/>
      <c r="S43" s="155"/>
      <c r="T43" s="154"/>
      <c r="U43" s="155"/>
      <c r="V43" s="524"/>
      <c r="W43" s="525"/>
      <c r="X43" s="370" t="str">
        <f t="shared" si="12"/>
        <v>0:</v>
      </c>
      <c r="Y43" s="371" t="str">
        <f t="shared" si="13"/>
        <v>0:</v>
      </c>
      <c r="Z43" s="370" t="str">
        <f t="shared" si="14"/>
        <v>0:</v>
      </c>
      <c r="AA43" s="371" t="str">
        <f t="shared" si="15"/>
        <v>0:</v>
      </c>
      <c r="AB43" s="370" t="str">
        <f t="shared" si="16"/>
        <v>0:</v>
      </c>
      <c r="AC43" s="371" t="str">
        <f t="shared" si="17"/>
        <v>0:</v>
      </c>
      <c r="AD43" s="517" t="str">
        <f t="shared" si="18"/>
        <v>0:</v>
      </c>
      <c r="AE43" s="518" t="str">
        <f t="shared" si="19"/>
        <v>0:</v>
      </c>
      <c r="AF43" s="197"/>
      <c r="AG43" s="272" t="str">
        <f t="shared" si="20"/>
        <v/>
      </c>
      <c r="AH43" s="527" t="str">
        <f t="shared" si="48"/>
        <v/>
      </c>
      <c r="AI43" s="527" t="str">
        <f t="shared" si="49"/>
        <v/>
      </c>
      <c r="AJ43" s="152" t="str">
        <f t="shared" si="50"/>
        <v/>
      </c>
      <c r="AK43" s="314" t="str">
        <f t="shared" si="21"/>
        <v/>
      </c>
      <c r="AL43" s="310" t="str">
        <f t="shared" si="22"/>
        <v/>
      </c>
      <c r="AM43" s="152" t="str">
        <f t="shared" si="23"/>
        <v/>
      </c>
      <c r="AN43" s="314" t="str">
        <f t="shared" si="24"/>
        <v/>
      </c>
      <c r="AO43" s="527" t="str">
        <f t="shared" si="25"/>
        <v/>
      </c>
      <c r="AP43" s="527" t="str">
        <f t="shared" si="26"/>
        <v/>
      </c>
      <c r="AQ43" s="152" t="str">
        <f t="shared" si="27"/>
        <v/>
      </c>
      <c r="AR43" s="314" t="str">
        <f t="shared" si="28"/>
        <v/>
      </c>
      <c r="AS43" s="152" t="str">
        <f t="shared" si="29"/>
        <v/>
      </c>
      <c r="AT43" s="314" t="str">
        <f t="shared" si="30"/>
        <v/>
      </c>
      <c r="AU43" s="152" t="str">
        <f t="shared" si="31"/>
        <v/>
      </c>
      <c r="AV43" s="314" t="str">
        <f t="shared" si="32"/>
        <v/>
      </c>
      <c r="AW43" s="314" t="str">
        <f t="shared" si="33"/>
        <v/>
      </c>
      <c r="AX43" s="314" t="str">
        <f t="shared" si="34"/>
        <v/>
      </c>
      <c r="AY43" s="314" t="str">
        <f t="shared" si="35"/>
        <v/>
      </c>
      <c r="AZ43" s="152" t="str">
        <f t="shared" si="36"/>
        <v/>
      </c>
      <c r="BA43" s="152" t="str">
        <f t="shared" si="37"/>
        <v/>
      </c>
      <c r="BB43" s="390" t="str">
        <f t="shared" ref="BB43:BB67" si="60">IF(AW43&lt;&gt;0.5,AY43,IF(AW43=AT43,AY43,IF(AY43&lt;6,6,AY43)))</f>
        <v/>
      </c>
      <c r="BC43" s="390" t="str">
        <f t="shared" ref="BC43:BC67" si="61">IF(AW43&lt;&gt;0.75,AY43,IF(AW43=AT43,AY43,IF(AY43&lt;9,9,AY43)))</f>
        <v/>
      </c>
      <c r="BD43" s="390" t="str">
        <f t="shared" ref="BD43:BD67" si="62">IF(O43="","",IF(O43=2,0,AK43-BE43))</f>
        <v/>
      </c>
      <c r="BE43" s="390" t="str">
        <f t="shared" si="54"/>
        <v/>
      </c>
      <c r="BF43" s="152" t="str">
        <f t="shared" ref="BF43:BF67" si="63">IF(O43="","",BD43/24)</f>
        <v/>
      </c>
      <c r="BG43" s="152" t="str">
        <f t="shared" ref="BG43:BG67" si="64">IF(O43="","",BE43/24)</f>
        <v/>
      </c>
      <c r="BH43" s="314" t="str">
        <f t="shared" si="57"/>
        <v/>
      </c>
      <c r="BI43" s="152" t="str">
        <f t="shared" si="38"/>
        <v/>
      </c>
      <c r="BJ43" s="321" t="str">
        <f t="shared" si="39"/>
        <v/>
      </c>
      <c r="BK43" s="157" t="str">
        <f t="shared" si="40"/>
        <v/>
      </c>
      <c r="BL43" s="158" t="str">
        <f t="shared" si="41"/>
        <v/>
      </c>
      <c r="BM43" s="321" t="str">
        <f>IF(O43="","",ROUND(SUM($BM$29,$BJ$31:BJ43),4))</f>
        <v/>
      </c>
      <c r="BN43" s="332" t="str">
        <f t="shared" si="42"/>
        <v/>
      </c>
      <c r="BO43" s="333" t="str">
        <f t="shared" si="43"/>
        <v/>
      </c>
      <c r="BP43" s="334" t="s">
        <v>45</v>
      </c>
      <c r="BQ43" s="335" t="str">
        <f t="shared" si="44"/>
        <v/>
      </c>
      <c r="BR43" s="159" t="str">
        <f t="shared" si="45"/>
        <v/>
      </c>
      <c r="BS43" s="160" t="str">
        <f t="shared" si="46"/>
        <v/>
      </c>
      <c r="BT43" s="161" t="s">
        <v>45</v>
      </c>
      <c r="BU43" s="162" t="str">
        <f t="shared" si="47"/>
        <v/>
      </c>
      <c r="BV43" s="725"/>
      <c r="BW43" s="729" t="str">
        <f>IF(BV43&lt;&gt;0,SUM($BV$30:BV43),"")</f>
        <v/>
      </c>
    </row>
    <row r="44" spans="1:75" s="74" customFormat="1" ht="11.25" customHeight="1" x14ac:dyDescent="0.2">
      <c r="A44" s="11">
        <f t="shared" si="5"/>
        <v>1</v>
      </c>
      <c r="B44" s="149" t="str">
        <f>IF($B$72=1,"So","")</f>
        <v>So</v>
      </c>
      <c r="C44" s="150">
        <f t="shared" si="59"/>
        <v>45543</v>
      </c>
      <c r="D44" s="389">
        <f t="shared" si="6"/>
        <v>0</v>
      </c>
      <c r="E44" s="390">
        <f t="shared" si="7"/>
        <v>0</v>
      </c>
      <c r="F44" s="390"/>
      <c r="G44" s="390">
        <f t="shared" si="8"/>
        <v>0</v>
      </c>
      <c r="H44" s="391">
        <f>IF(SUM(E45:$E$67)=0,1,0)</f>
        <v>0</v>
      </c>
      <c r="I44" s="391">
        <f t="shared" si="9"/>
        <v>0</v>
      </c>
      <c r="J44" s="391">
        <f t="shared" si="10"/>
        <v>0</v>
      </c>
      <c r="K44" s="151">
        <f t="shared" si="58"/>
        <v>36</v>
      </c>
      <c r="L44" s="152">
        <f t="shared" si="11"/>
        <v>0</v>
      </c>
      <c r="M44" s="774"/>
      <c r="N44" s="776"/>
      <c r="O44" s="163"/>
      <c r="P44" s="154"/>
      <c r="Q44" s="155"/>
      <c r="R44" s="154"/>
      <c r="S44" s="155"/>
      <c r="T44" s="154"/>
      <c r="U44" s="155"/>
      <c r="V44" s="524"/>
      <c r="W44" s="525"/>
      <c r="X44" s="370" t="str">
        <f t="shared" si="12"/>
        <v>0:</v>
      </c>
      <c r="Y44" s="371" t="str">
        <f t="shared" si="13"/>
        <v>0:</v>
      </c>
      <c r="Z44" s="370" t="str">
        <f t="shared" si="14"/>
        <v>0:</v>
      </c>
      <c r="AA44" s="371" t="str">
        <f t="shared" si="15"/>
        <v>0:</v>
      </c>
      <c r="AB44" s="370" t="str">
        <f t="shared" si="16"/>
        <v>0:</v>
      </c>
      <c r="AC44" s="371" t="str">
        <f t="shared" si="17"/>
        <v>0:</v>
      </c>
      <c r="AD44" s="517" t="str">
        <f t="shared" si="18"/>
        <v>0:</v>
      </c>
      <c r="AE44" s="518" t="str">
        <f t="shared" si="19"/>
        <v>0:</v>
      </c>
      <c r="AF44" s="197"/>
      <c r="AG44" s="272" t="str">
        <f t="shared" si="20"/>
        <v/>
      </c>
      <c r="AH44" s="527" t="str">
        <f t="shared" si="48"/>
        <v/>
      </c>
      <c r="AI44" s="527" t="str">
        <f t="shared" si="49"/>
        <v/>
      </c>
      <c r="AJ44" s="152" t="str">
        <f t="shared" si="50"/>
        <v/>
      </c>
      <c r="AK44" s="314" t="str">
        <f t="shared" si="21"/>
        <v/>
      </c>
      <c r="AL44" s="310" t="str">
        <f t="shared" si="22"/>
        <v/>
      </c>
      <c r="AM44" s="152" t="str">
        <f t="shared" si="23"/>
        <v/>
      </c>
      <c r="AN44" s="314" t="str">
        <f t="shared" si="24"/>
        <v/>
      </c>
      <c r="AO44" s="527" t="str">
        <f t="shared" si="25"/>
        <v/>
      </c>
      <c r="AP44" s="527" t="str">
        <f t="shared" si="26"/>
        <v/>
      </c>
      <c r="AQ44" s="152" t="str">
        <f t="shared" si="27"/>
        <v/>
      </c>
      <c r="AR44" s="314" t="str">
        <f t="shared" si="28"/>
        <v/>
      </c>
      <c r="AS44" s="152" t="str">
        <f t="shared" si="29"/>
        <v/>
      </c>
      <c r="AT44" s="314" t="str">
        <f t="shared" si="30"/>
        <v/>
      </c>
      <c r="AU44" s="152" t="str">
        <f t="shared" si="31"/>
        <v/>
      </c>
      <c r="AV44" s="314" t="str">
        <f t="shared" si="32"/>
        <v/>
      </c>
      <c r="AW44" s="314" t="str">
        <f t="shared" si="33"/>
        <v/>
      </c>
      <c r="AX44" s="314" t="str">
        <f t="shared" si="34"/>
        <v/>
      </c>
      <c r="AY44" s="314" t="str">
        <f t="shared" si="35"/>
        <v/>
      </c>
      <c r="AZ44" s="152" t="str">
        <f t="shared" si="36"/>
        <v/>
      </c>
      <c r="BA44" s="152" t="str">
        <f t="shared" si="37"/>
        <v/>
      </c>
      <c r="BB44" s="390" t="str">
        <f t="shared" si="60"/>
        <v/>
      </c>
      <c r="BC44" s="390" t="str">
        <f t="shared" si="61"/>
        <v/>
      </c>
      <c r="BD44" s="390" t="str">
        <f t="shared" si="62"/>
        <v/>
      </c>
      <c r="BE44" s="390" t="str">
        <f t="shared" si="54"/>
        <v/>
      </c>
      <c r="BF44" s="152" t="str">
        <f t="shared" si="63"/>
        <v/>
      </c>
      <c r="BG44" s="152" t="str">
        <f t="shared" si="64"/>
        <v/>
      </c>
      <c r="BH44" s="314" t="str">
        <f t="shared" si="57"/>
        <v/>
      </c>
      <c r="BI44" s="152" t="str">
        <f t="shared" si="38"/>
        <v/>
      </c>
      <c r="BJ44" s="321" t="str">
        <f t="shared" si="39"/>
        <v/>
      </c>
      <c r="BK44" s="157" t="str">
        <f t="shared" si="40"/>
        <v/>
      </c>
      <c r="BL44" s="158" t="str">
        <f t="shared" si="41"/>
        <v/>
      </c>
      <c r="BM44" s="321" t="str">
        <f>IF(O44="","",ROUND(SUM($BM$29,$BJ$31:BJ44),4))</f>
        <v/>
      </c>
      <c r="BN44" s="332" t="str">
        <f t="shared" si="42"/>
        <v/>
      </c>
      <c r="BO44" s="333" t="str">
        <f t="shared" si="43"/>
        <v/>
      </c>
      <c r="BP44" s="334" t="s">
        <v>45</v>
      </c>
      <c r="BQ44" s="335" t="str">
        <f t="shared" si="44"/>
        <v/>
      </c>
      <c r="BR44" s="159" t="str">
        <f t="shared" si="45"/>
        <v/>
      </c>
      <c r="BS44" s="160" t="str">
        <f t="shared" si="46"/>
        <v/>
      </c>
      <c r="BT44" s="161" t="s">
        <v>45</v>
      </c>
      <c r="BU44" s="162" t="str">
        <f t="shared" si="47"/>
        <v/>
      </c>
      <c r="BV44" s="725"/>
      <c r="BW44" s="729" t="str">
        <f>IF(BV44&lt;&gt;0,SUM($BV$30:BV44),"")</f>
        <v/>
      </c>
    </row>
    <row r="45" spans="1:75" s="24" customFormat="1" ht="11.25" customHeight="1" x14ac:dyDescent="0.2">
      <c r="A45" s="11">
        <f t="shared" si="5"/>
        <v>1</v>
      </c>
      <c r="B45" s="128" t="str">
        <f>IF($B$72=1,"Mo","")</f>
        <v>Mo</v>
      </c>
      <c r="C45" s="129">
        <f t="shared" si="59"/>
        <v>45544</v>
      </c>
      <c r="D45" s="389">
        <f t="shared" si="6"/>
        <v>1</v>
      </c>
      <c r="E45" s="390">
        <f t="shared" si="7"/>
        <v>7.7000000000000011</v>
      </c>
      <c r="F45" s="390"/>
      <c r="G45" s="390">
        <f t="shared" si="8"/>
        <v>7.7</v>
      </c>
      <c r="H45" s="391">
        <f>IF(SUM(E46:$E$67)=0,1,0)</f>
        <v>0</v>
      </c>
      <c r="I45" s="391">
        <f t="shared" si="9"/>
        <v>0</v>
      </c>
      <c r="J45" s="391">
        <f t="shared" si="10"/>
        <v>0</v>
      </c>
      <c r="K45" s="130">
        <f t="shared" si="58"/>
        <v>37</v>
      </c>
      <c r="L45" s="131">
        <f t="shared" si="11"/>
        <v>0.32083333333333336</v>
      </c>
      <c r="M45" s="738"/>
      <c r="N45" s="737"/>
      <c r="O45" s="132"/>
      <c r="P45" s="133"/>
      <c r="Q45" s="134"/>
      <c r="R45" s="133"/>
      <c r="S45" s="134"/>
      <c r="T45" s="133"/>
      <c r="U45" s="134"/>
      <c r="V45" s="524"/>
      <c r="W45" s="525"/>
      <c r="X45" s="370" t="str">
        <f t="shared" si="12"/>
        <v>0:</v>
      </c>
      <c r="Y45" s="371" t="str">
        <f t="shared" si="13"/>
        <v>0:</v>
      </c>
      <c r="Z45" s="370" t="str">
        <f t="shared" si="14"/>
        <v>0:</v>
      </c>
      <c r="AA45" s="371" t="str">
        <f t="shared" si="15"/>
        <v>0:</v>
      </c>
      <c r="AB45" s="370" t="str">
        <f t="shared" si="16"/>
        <v>0:</v>
      </c>
      <c r="AC45" s="371" t="str">
        <f t="shared" si="17"/>
        <v>0:</v>
      </c>
      <c r="AD45" s="517" t="str">
        <f t="shared" si="18"/>
        <v>0:</v>
      </c>
      <c r="AE45" s="518" t="str">
        <f t="shared" si="19"/>
        <v>0:</v>
      </c>
      <c r="AF45" s="194"/>
      <c r="AG45" s="271" t="str">
        <f t="shared" si="20"/>
        <v/>
      </c>
      <c r="AH45" s="510" t="str">
        <f t="shared" si="48"/>
        <v/>
      </c>
      <c r="AI45" s="510" t="str">
        <f t="shared" si="49"/>
        <v/>
      </c>
      <c r="AJ45" s="131" t="str">
        <f t="shared" si="50"/>
        <v/>
      </c>
      <c r="AK45" s="314" t="str">
        <f t="shared" si="21"/>
        <v/>
      </c>
      <c r="AL45" s="310" t="str">
        <f t="shared" si="22"/>
        <v/>
      </c>
      <c r="AM45" s="135" t="str">
        <f t="shared" si="23"/>
        <v/>
      </c>
      <c r="AN45" s="314" t="str">
        <f t="shared" si="24"/>
        <v/>
      </c>
      <c r="AO45" s="510" t="str">
        <f t="shared" si="25"/>
        <v/>
      </c>
      <c r="AP45" s="510" t="str">
        <f t="shared" si="26"/>
        <v/>
      </c>
      <c r="AQ45" s="131" t="str">
        <f t="shared" si="27"/>
        <v/>
      </c>
      <c r="AR45" s="314" t="str">
        <f t="shared" si="28"/>
        <v/>
      </c>
      <c r="AS45" s="131" t="str">
        <f t="shared" si="29"/>
        <v/>
      </c>
      <c r="AT45" s="314" t="str">
        <f t="shared" si="30"/>
        <v/>
      </c>
      <c r="AU45" s="131" t="str">
        <f t="shared" si="31"/>
        <v/>
      </c>
      <c r="AV45" s="314" t="str">
        <f t="shared" si="32"/>
        <v/>
      </c>
      <c r="AW45" s="314" t="str">
        <f t="shared" si="33"/>
        <v/>
      </c>
      <c r="AX45" s="314" t="str">
        <f t="shared" si="34"/>
        <v/>
      </c>
      <c r="AY45" s="314" t="str">
        <f t="shared" si="35"/>
        <v/>
      </c>
      <c r="AZ45" s="131" t="str">
        <f t="shared" si="36"/>
        <v/>
      </c>
      <c r="BA45" s="131" t="str">
        <f t="shared" si="37"/>
        <v/>
      </c>
      <c r="BB45" s="390" t="str">
        <f t="shared" si="60"/>
        <v/>
      </c>
      <c r="BC45" s="390" t="str">
        <f t="shared" si="61"/>
        <v/>
      </c>
      <c r="BD45" s="390" t="str">
        <f t="shared" si="62"/>
        <v/>
      </c>
      <c r="BE45" s="390" t="str">
        <f t="shared" si="54"/>
        <v/>
      </c>
      <c r="BF45" s="131" t="str">
        <f t="shared" si="63"/>
        <v/>
      </c>
      <c r="BG45" s="131" t="str">
        <f t="shared" si="64"/>
        <v/>
      </c>
      <c r="BH45" s="314" t="str">
        <f t="shared" si="57"/>
        <v/>
      </c>
      <c r="BI45" s="131" t="str">
        <f t="shared" si="38"/>
        <v/>
      </c>
      <c r="BJ45" s="321" t="str">
        <f t="shared" si="39"/>
        <v/>
      </c>
      <c r="BK45" s="136" t="str">
        <f t="shared" si="40"/>
        <v/>
      </c>
      <c r="BL45" s="137" t="str">
        <f t="shared" si="41"/>
        <v/>
      </c>
      <c r="BM45" s="321" t="str">
        <f>IF(O45="","",ROUND(SUM($BM$29,$BJ$31:BJ45),4))</f>
        <v/>
      </c>
      <c r="BN45" s="332" t="str">
        <f t="shared" si="42"/>
        <v/>
      </c>
      <c r="BO45" s="333" t="str">
        <f t="shared" si="43"/>
        <v/>
      </c>
      <c r="BP45" s="334" t="s">
        <v>45</v>
      </c>
      <c r="BQ45" s="335" t="str">
        <f t="shared" si="44"/>
        <v/>
      </c>
      <c r="BR45" s="138" t="str">
        <f t="shared" si="45"/>
        <v/>
      </c>
      <c r="BS45" s="139" t="str">
        <f t="shared" si="46"/>
        <v/>
      </c>
      <c r="BT45" s="140" t="s">
        <v>45</v>
      </c>
      <c r="BU45" s="141" t="str">
        <f t="shared" si="47"/>
        <v/>
      </c>
      <c r="BV45" s="725"/>
      <c r="BW45" s="729" t="str">
        <f>IF(BV45&lt;&gt;0,SUM($BV$30:BV45),"")</f>
        <v/>
      </c>
    </row>
    <row r="46" spans="1:75" s="24" customFormat="1" ht="11.25" customHeight="1" x14ac:dyDescent="0.2">
      <c r="A46" s="11">
        <f t="shared" si="5"/>
        <v>1</v>
      </c>
      <c r="B46" s="128" t="str">
        <f>IF($B$72=1,"Di","")</f>
        <v>Di</v>
      </c>
      <c r="C46" s="129">
        <f t="shared" si="59"/>
        <v>45545</v>
      </c>
      <c r="D46" s="389">
        <f t="shared" si="6"/>
        <v>1</v>
      </c>
      <c r="E46" s="390">
        <f t="shared" si="7"/>
        <v>7.7000000000000011</v>
      </c>
      <c r="F46" s="390"/>
      <c r="G46" s="390">
        <f t="shared" si="8"/>
        <v>7.7</v>
      </c>
      <c r="H46" s="391">
        <f>IF(SUM(E47:$E$67)=0,1,0)</f>
        <v>0</v>
      </c>
      <c r="I46" s="391">
        <f t="shared" si="9"/>
        <v>0</v>
      </c>
      <c r="J46" s="391">
        <f t="shared" si="10"/>
        <v>0</v>
      </c>
      <c r="K46" s="130">
        <f t="shared" si="58"/>
        <v>37</v>
      </c>
      <c r="L46" s="131">
        <f t="shared" si="11"/>
        <v>0.32083333333333336</v>
      </c>
      <c r="M46" s="738"/>
      <c r="N46" s="737"/>
      <c r="O46" s="132"/>
      <c r="P46" s="133"/>
      <c r="Q46" s="134"/>
      <c r="R46" s="133"/>
      <c r="S46" s="134"/>
      <c r="T46" s="133"/>
      <c r="U46" s="134"/>
      <c r="V46" s="524"/>
      <c r="W46" s="525"/>
      <c r="X46" s="370" t="str">
        <f t="shared" si="12"/>
        <v>0:</v>
      </c>
      <c r="Y46" s="371" t="str">
        <f t="shared" si="13"/>
        <v>0:</v>
      </c>
      <c r="Z46" s="370" t="str">
        <f t="shared" si="14"/>
        <v>0:</v>
      </c>
      <c r="AA46" s="371" t="str">
        <f t="shared" si="15"/>
        <v>0:</v>
      </c>
      <c r="AB46" s="370" t="str">
        <f t="shared" si="16"/>
        <v>0:</v>
      </c>
      <c r="AC46" s="371" t="str">
        <f t="shared" si="17"/>
        <v>0:</v>
      </c>
      <c r="AD46" s="517" t="str">
        <f t="shared" si="18"/>
        <v>0:</v>
      </c>
      <c r="AE46" s="518" t="str">
        <f t="shared" si="19"/>
        <v>0:</v>
      </c>
      <c r="AF46" s="194"/>
      <c r="AG46" s="271" t="str">
        <f t="shared" si="20"/>
        <v/>
      </c>
      <c r="AH46" s="510" t="str">
        <f t="shared" si="48"/>
        <v/>
      </c>
      <c r="AI46" s="510" t="str">
        <f t="shared" si="49"/>
        <v/>
      </c>
      <c r="AJ46" s="131" t="str">
        <f t="shared" si="50"/>
        <v/>
      </c>
      <c r="AK46" s="314" t="str">
        <f t="shared" si="21"/>
        <v/>
      </c>
      <c r="AL46" s="310" t="str">
        <f t="shared" si="22"/>
        <v/>
      </c>
      <c r="AM46" s="135" t="str">
        <f t="shared" si="23"/>
        <v/>
      </c>
      <c r="AN46" s="314" t="str">
        <f t="shared" si="24"/>
        <v/>
      </c>
      <c r="AO46" s="510" t="str">
        <f t="shared" si="25"/>
        <v/>
      </c>
      <c r="AP46" s="510" t="str">
        <f t="shared" si="26"/>
        <v/>
      </c>
      <c r="AQ46" s="131" t="str">
        <f t="shared" si="27"/>
        <v/>
      </c>
      <c r="AR46" s="314" t="str">
        <f t="shared" si="28"/>
        <v/>
      </c>
      <c r="AS46" s="131" t="str">
        <f t="shared" si="29"/>
        <v/>
      </c>
      <c r="AT46" s="314" t="str">
        <f t="shared" si="30"/>
        <v/>
      </c>
      <c r="AU46" s="131" t="str">
        <f t="shared" si="31"/>
        <v/>
      </c>
      <c r="AV46" s="314" t="str">
        <f t="shared" si="32"/>
        <v/>
      </c>
      <c r="AW46" s="314" t="str">
        <f t="shared" si="33"/>
        <v/>
      </c>
      <c r="AX46" s="314" t="str">
        <f t="shared" si="34"/>
        <v/>
      </c>
      <c r="AY46" s="314" t="str">
        <f t="shared" si="35"/>
        <v/>
      </c>
      <c r="AZ46" s="131" t="str">
        <f t="shared" si="36"/>
        <v/>
      </c>
      <c r="BA46" s="131" t="str">
        <f t="shared" si="37"/>
        <v/>
      </c>
      <c r="BB46" s="390" t="str">
        <f t="shared" si="60"/>
        <v/>
      </c>
      <c r="BC46" s="390" t="str">
        <f t="shared" si="61"/>
        <v/>
      </c>
      <c r="BD46" s="390" t="str">
        <f t="shared" si="62"/>
        <v/>
      </c>
      <c r="BE46" s="390" t="str">
        <f t="shared" si="54"/>
        <v/>
      </c>
      <c r="BF46" s="131" t="str">
        <f t="shared" si="63"/>
        <v/>
      </c>
      <c r="BG46" s="131" t="str">
        <f t="shared" si="64"/>
        <v/>
      </c>
      <c r="BH46" s="314" t="str">
        <f t="shared" si="57"/>
        <v/>
      </c>
      <c r="BI46" s="131" t="str">
        <f t="shared" si="38"/>
        <v/>
      </c>
      <c r="BJ46" s="321" t="str">
        <f t="shared" si="39"/>
        <v/>
      </c>
      <c r="BK46" s="136" t="str">
        <f t="shared" si="40"/>
        <v/>
      </c>
      <c r="BL46" s="137" t="str">
        <f t="shared" si="41"/>
        <v/>
      </c>
      <c r="BM46" s="321" t="str">
        <f>IF(O46="","",ROUND(SUM($BM$29,$BJ$31:BJ46),4))</f>
        <v/>
      </c>
      <c r="BN46" s="332" t="str">
        <f t="shared" si="42"/>
        <v/>
      </c>
      <c r="BO46" s="333" t="str">
        <f t="shared" si="43"/>
        <v/>
      </c>
      <c r="BP46" s="334" t="s">
        <v>45</v>
      </c>
      <c r="BQ46" s="335" t="str">
        <f t="shared" si="44"/>
        <v/>
      </c>
      <c r="BR46" s="138" t="str">
        <f t="shared" si="45"/>
        <v/>
      </c>
      <c r="BS46" s="139" t="str">
        <f t="shared" si="46"/>
        <v/>
      </c>
      <c r="BT46" s="140" t="s">
        <v>45</v>
      </c>
      <c r="BU46" s="141" t="str">
        <f t="shared" si="47"/>
        <v/>
      </c>
      <c r="BV46" s="725"/>
      <c r="BW46" s="729" t="str">
        <f>IF(BV46&lt;&gt;0,SUM($BV$30:BV46),"")</f>
        <v/>
      </c>
    </row>
    <row r="47" spans="1:75" s="24" customFormat="1" ht="11.25" customHeight="1" x14ac:dyDescent="0.2">
      <c r="A47" s="11">
        <f t="shared" si="5"/>
        <v>1</v>
      </c>
      <c r="B47" s="128" t="str">
        <f>IF($B$72=1,"Mi","")</f>
        <v>Mi</v>
      </c>
      <c r="C47" s="129">
        <f t="shared" si="59"/>
        <v>45546</v>
      </c>
      <c r="D47" s="389">
        <f t="shared" si="6"/>
        <v>1</v>
      </c>
      <c r="E47" s="390">
        <f t="shared" si="7"/>
        <v>7.7000000000000011</v>
      </c>
      <c r="F47" s="390"/>
      <c r="G47" s="390">
        <f t="shared" si="8"/>
        <v>7.7</v>
      </c>
      <c r="H47" s="391">
        <f>IF(SUM(E48:$E$67)=0,1,0)</f>
        <v>0</v>
      </c>
      <c r="I47" s="391">
        <f t="shared" si="9"/>
        <v>0</v>
      </c>
      <c r="J47" s="391">
        <f t="shared" si="10"/>
        <v>0</v>
      </c>
      <c r="K47" s="130">
        <f t="shared" si="58"/>
        <v>37</v>
      </c>
      <c r="L47" s="131">
        <f t="shared" si="11"/>
        <v>0.32083333333333336</v>
      </c>
      <c r="M47" s="738"/>
      <c r="N47" s="737"/>
      <c r="O47" s="132"/>
      <c r="P47" s="133"/>
      <c r="Q47" s="134"/>
      <c r="R47" s="133"/>
      <c r="S47" s="134"/>
      <c r="T47" s="133"/>
      <c r="U47" s="134"/>
      <c r="V47" s="524"/>
      <c r="W47" s="525"/>
      <c r="X47" s="370" t="str">
        <f t="shared" si="12"/>
        <v>0:</v>
      </c>
      <c r="Y47" s="371" t="str">
        <f t="shared" si="13"/>
        <v>0:</v>
      </c>
      <c r="Z47" s="370" t="str">
        <f t="shared" si="14"/>
        <v>0:</v>
      </c>
      <c r="AA47" s="371" t="str">
        <f t="shared" si="15"/>
        <v>0:</v>
      </c>
      <c r="AB47" s="370" t="str">
        <f t="shared" si="16"/>
        <v>0:</v>
      </c>
      <c r="AC47" s="371" t="str">
        <f t="shared" si="17"/>
        <v>0:</v>
      </c>
      <c r="AD47" s="517" t="str">
        <f t="shared" si="18"/>
        <v>0:</v>
      </c>
      <c r="AE47" s="518" t="str">
        <f t="shared" si="19"/>
        <v>0:</v>
      </c>
      <c r="AF47" s="194"/>
      <c r="AG47" s="271" t="str">
        <f t="shared" si="20"/>
        <v/>
      </c>
      <c r="AH47" s="510" t="str">
        <f t="shared" si="48"/>
        <v/>
      </c>
      <c r="AI47" s="510" t="str">
        <f t="shared" si="49"/>
        <v/>
      </c>
      <c r="AJ47" s="131" t="str">
        <f t="shared" si="50"/>
        <v/>
      </c>
      <c r="AK47" s="314" t="str">
        <f t="shared" si="21"/>
        <v/>
      </c>
      <c r="AL47" s="310" t="str">
        <f t="shared" si="22"/>
        <v/>
      </c>
      <c r="AM47" s="135" t="str">
        <f t="shared" si="23"/>
        <v/>
      </c>
      <c r="AN47" s="314" t="str">
        <f t="shared" si="24"/>
        <v/>
      </c>
      <c r="AO47" s="510" t="str">
        <f t="shared" si="25"/>
        <v/>
      </c>
      <c r="AP47" s="510" t="str">
        <f t="shared" si="26"/>
        <v/>
      </c>
      <c r="AQ47" s="131" t="str">
        <f t="shared" si="27"/>
        <v/>
      </c>
      <c r="AR47" s="314" t="str">
        <f t="shared" si="28"/>
        <v/>
      </c>
      <c r="AS47" s="131" t="str">
        <f t="shared" si="29"/>
        <v/>
      </c>
      <c r="AT47" s="314" t="str">
        <f t="shared" si="30"/>
        <v/>
      </c>
      <c r="AU47" s="131" t="str">
        <f t="shared" si="31"/>
        <v/>
      </c>
      <c r="AV47" s="314" t="str">
        <f t="shared" si="32"/>
        <v/>
      </c>
      <c r="AW47" s="314" t="str">
        <f t="shared" si="33"/>
        <v/>
      </c>
      <c r="AX47" s="314" t="str">
        <f t="shared" si="34"/>
        <v/>
      </c>
      <c r="AY47" s="314" t="str">
        <f t="shared" si="35"/>
        <v/>
      </c>
      <c r="AZ47" s="131" t="str">
        <f t="shared" si="36"/>
        <v/>
      </c>
      <c r="BA47" s="131" t="str">
        <f t="shared" si="37"/>
        <v/>
      </c>
      <c r="BB47" s="390" t="str">
        <f t="shared" si="60"/>
        <v/>
      </c>
      <c r="BC47" s="390" t="str">
        <f t="shared" si="61"/>
        <v/>
      </c>
      <c r="BD47" s="390" t="str">
        <f t="shared" si="62"/>
        <v/>
      </c>
      <c r="BE47" s="390" t="str">
        <f t="shared" si="54"/>
        <v/>
      </c>
      <c r="BF47" s="131" t="str">
        <f t="shared" si="63"/>
        <v/>
      </c>
      <c r="BG47" s="131" t="str">
        <f t="shared" si="64"/>
        <v/>
      </c>
      <c r="BH47" s="314" t="str">
        <f t="shared" si="57"/>
        <v/>
      </c>
      <c r="BI47" s="131" t="str">
        <f t="shared" si="38"/>
        <v/>
      </c>
      <c r="BJ47" s="321" t="str">
        <f t="shared" si="39"/>
        <v/>
      </c>
      <c r="BK47" s="136" t="str">
        <f t="shared" si="40"/>
        <v/>
      </c>
      <c r="BL47" s="137" t="str">
        <f t="shared" si="41"/>
        <v/>
      </c>
      <c r="BM47" s="321" t="str">
        <f>IF(O47="","",ROUND(SUM($BM$29,$BJ$31:BJ47),4))</f>
        <v/>
      </c>
      <c r="BN47" s="332" t="str">
        <f t="shared" si="42"/>
        <v/>
      </c>
      <c r="BO47" s="333" t="str">
        <f t="shared" si="43"/>
        <v/>
      </c>
      <c r="BP47" s="334" t="s">
        <v>45</v>
      </c>
      <c r="BQ47" s="335" t="str">
        <f t="shared" si="44"/>
        <v/>
      </c>
      <c r="BR47" s="138" t="str">
        <f t="shared" si="45"/>
        <v/>
      </c>
      <c r="BS47" s="139" t="str">
        <f t="shared" si="46"/>
        <v/>
      </c>
      <c r="BT47" s="140" t="s">
        <v>45</v>
      </c>
      <c r="BU47" s="141" t="str">
        <f t="shared" si="47"/>
        <v/>
      </c>
      <c r="BV47" s="725"/>
      <c r="BW47" s="729" t="str">
        <f>IF(BV47&lt;&gt;0,SUM($BV$30:BV47),"")</f>
        <v/>
      </c>
    </row>
    <row r="48" spans="1:75" s="24" customFormat="1" ht="11.25" customHeight="1" x14ac:dyDescent="0.2">
      <c r="A48" s="11">
        <f t="shared" si="5"/>
        <v>1</v>
      </c>
      <c r="B48" s="128" t="str">
        <f>IF($B$72=1,"Do","")</f>
        <v>Do</v>
      </c>
      <c r="C48" s="129">
        <f t="shared" si="59"/>
        <v>45547</v>
      </c>
      <c r="D48" s="389">
        <f t="shared" si="6"/>
        <v>1</v>
      </c>
      <c r="E48" s="390">
        <f t="shared" si="7"/>
        <v>7.7000000000000011</v>
      </c>
      <c r="F48" s="390"/>
      <c r="G48" s="390">
        <f t="shared" si="8"/>
        <v>7.7</v>
      </c>
      <c r="H48" s="391">
        <f>IF(SUM(E49:$E$67)=0,1,0)</f>
        <v>0</v>
      </c>
      <c r="I48" s="391">
        <f t="shared" si="9"/>
        <v>0</v>
      </c>
      <c r="J48" s="391">
        <f t="shared" si="10"/>
        <v>0</v>
      </c>
      <c r="K48" s="130">
        <f t="shared" si="58"/>
        <v>37</v>
      </c>
      <c r="L48" s="131">
        <f t="shared" si="11"/>
        <v>0.32083333333333336</v>
      </c>
      <c r="M48" s="738"/>
      <c r="N48" s="737"/>
      <c r="O48" s="148"/>
      <c r="P48" s="133"/>
      <c r="Q48" s="134"/>
      <c r="R48" s="133"/>
      <c r="S48" s="134"/>
      <c r="T48" s="133"/>
      <c r="U48" s="134"/>
      <c r="V48" s="524"/>
      <c r="W48" s="525"/>
      <c r="X48" s="370" t="str">
        <f t="shared" si="12"/>
        <v>0:</v>
      </c>
      <c r="Y48" s="371" t="str">
        <f t="shared" si="13"/>
        <v>0:</v>
      </c>
      <c r="Z48" s="370" t="str">
        <f t="shared" si="14"/>
        <v>0:</v>
      </c>
      <c r="AA48" s="371" t="str">
        <f t="shared" si="15"/>
        <v>0:</v>
      </c>
      <c r="AB48" s="370" t="str">
        <f t="shared" si="16"/>
        <v>0:</v>
      </c>
      <c r="AC48" s="371" t="str">
        <f t="shared" si="17"/>
        <v>0:</v>
      </c>
      <c r="AD48" s="517" t="str">
        <f t="shared" si="18"/>
        <v>0:</v>
      </c>
      <c r="AE48" s="518" t="str">
        <f t="shared" si="19"/>
        <v>0:</v>
      </c>
      <c r="AF48" s="194"/>
      <c r="AG48" s="271" t="str">
        <f t="shared" si="20"/>
        <v/>
      </c>
      <c r="AH48" s="510" t="str">
        <f t="shared" si="48"/>
        <v/>
      </c>
      <c r="AI48" s="510" t="str">
        <f t="shared" si="49"/>
        <v/>
      </c>
      <c r="AJ48" s="131" t="str">
        <f t="shared" si="50"/>
        <v/>
      </c>
      <c r="AK48" s="314" t="str">
        <f t="shared" si="21"/>
        <v/>
      </c>
      <c r="AL48" s="310" t="str">
        <f t="shared" si="22"/>
        <v/>
      </c>
      <c r="AM48" s="135" t="str">
        <f t="shared" si="23"/>
        <v/>
      </c>
      <c r="AN48" s="314" t="str">
        <f t="shared" si="24"/>
        <v/>
      </c>
      <c r="AO48" s="510" t="str">
        <f t="shared" si="25"/>
        <v/>
      </c>
      <c r="AP48" s="510" t="str">
        <f t="shared" si="26"/>
        <v/>
      </c>
      <c r="AQ48" s="131" t="str">
        <f t="shared" si="27"/>
        <v/>
      </c>
      <c r="AR48" s="314" t="str">
        <f t="shared" si="28"/>
        <v/>
      </c>
      <c r="AS48" s="131" t="str">
        <f t="shared" si="29"/>
        <v/>
      </c>
      <c r="AT48" s="314" t="str">
        <f t="shared" si="30"/>
        <v/>
      </c>
      <c r="AU48" s="131" t="str">
        <f t="shared" si="31"/>
        <v/>
      </c>
      <c r="AV48" s="314" t="str">
        <f t="shared" si="32"/>
        <v/>
      </c>
      <c r="AW48" s="314" t="str">
        <f t="shared" si="33"/>
        <v/>
      </c>
      <c r="AX48" s="314" t="str">
        <f t="shared" si="34"/>
        <v/>
      </c>
      <c r="AY48" s="314" t="str">
        <f t="shared" si="35"/>
        <v/>
      </c>
      <c r="AZ48" s="131" t="str">
        <f t="shared" si="36"/>
        <v/>
      </c>
      <c r="BA48" s="131" t="str">
        <f t="shared" si="37"/>
        <v/>
      </c>
      <c r="BB48" s="390" t="str">
        <f t="shared" si="60"/>
        <v/>
      </c>
      <c r="BC48" s="390" t="str">
        <f t="shared" si="61"/>
        <v/>
      </c>
      <c r="BD48" s="390" t="str">
        <f t="shared" si="62"/>
        <v/>
      </c>
      <c r="BE48" s="390" t="str">
        <f t="shared" si="54"/>
        <v/>
      </c>
      <c r="BF48" s="131" t="str">
        <f t="shared" si="63"/>
        <v/>
      </c>
      <c r="BG48" s="131" t="str">
        <f t="shared" si="64"/>
        <v/>
      </c>
      <c r="BH48" s="314" t="str">
        <f t="shared" si="57"/>
        <v/>
      </c>
      <c r="BI48" s="131" t="str">
        <f t="shared" si="38"/>
        <v/>
      </c>
      <c r="BJ48" s="321" t="str">
        <f t="shared" si="39"/>
        <v/>
      </c>
      <c r="BK48" s="136" t="str">
        <f t="shared" si="40"/>
        <v/>
      </c>
      <c r="BL48" s="137" t="str">
        <f t="shared" si="41"/>
        <v/>
      </c>
      <c r="BM48" s="321" t="str">
        <f>IF(O48="","",ROUND(SUM($BM$29,$BJ$31:BJ48),4))</f>
        <v/>
      </c>
      <c r="BN48" s="332" t="str">
        <f t="shared" si="42"/>
        <v/>
      </c>
      <c r="BO48" s="333" t="str">
        <f t="shared" si="43"/>
        <v/>
      </c>
      <c r="BP48" s="334" t="s">
        <v>45</v>
      </c>
      <c r="BQ48" s="335" t="str">
        <f t="shared" si="44"/>
        <v/>
      </c>
      <c r="BR48" s="138" t="str">
        <f t="shared" si="45"/>
        <v/>
      </c>
      <c r="BS48" s="139" t="str">
        <f t="shared" si="46"/>
        <v/>
      </c>
      <c r="BT48" s="140" t="s">
        <v>45</v>
      </c>
      <c r="BU48" s="141" t="str">
        <f t="shared" si="47"/>
        <v/>
      </c>
      <c r="BV48" s="725"/>
      <c r="BW48" s="729" t="str">
        <f>IF(BV48&lt;&gt;0,SUM($BV$30:BV48),"")</f>
        <v/>
      </c>
    </row>
    <row r="49" spans="1:75" s="24" customFormat="1" ht="11.25" customHeight="1" x14ac:dyDescent="0.2">
      <c r="A49" s="11">
        <f t="shared" si="5"/>
        <v>1</v>
      </c>
      <c r="B49" s="128" t="str">
        <f>IF($B$72=1,"Fr","")</f>
        <v>Fr</v>
      </c>
      <c r="C49" s="129">
        <f t="shared" si="59"/>
        <v>45548</v>
      </c>
      <c r="D49" s="389">
        <f t="shared" si="6"/>
        <v>1</v>
      </c>
      <c r="E49" s="390">
        <f t="shared" si="7"/>
        <v>7.7000000000000011</v>
      </c>
      <c r="F49" s="390"/>
      <c r="G49" s="390">
        <f t="shared" si="8"/>
        <v>7.7</v>
      </c>
      <c r="H49" s="391">
        <f>IF(SUM(E50:$E$67)=0,1,0)</f>
        <v>0</v>
      </c>
      <c r="I49" s="391">
        <f t="shared" si="9"/>
        <v>0</v>
      </c>
      <c r="J49" s="391">
        <f t="shared" si="10"/>
        <v>0</v>
      </c>
      <c r="K49" s="130">
        <f t="shared" si="58"/>
        <v>37</v>
      </c>
      <c r="L49" s="131">
        <f t="shared" si="11"/>
        <v>0.32083333333333336</v>
      </c>
      <c r="M49" s="738"/>
      <c r="N49" s="737"/>
      <c r="O49" s="132"/>
      <c r="P49" s="133"/>
      <c r="Q49" s="134"/>
      <c r="R49" s="133"/>
      <c r="S49" s="134"/>
      <c r="T49" s="133"/>
      <c r="U49" s="134"/>
      <c r="V49" s="524"/>
      <c r="W49" s="525"/>
      <c r="X49" s="370" t="str">
        <f t="shared" si="12"/>
        <v>0:</v>
      </c>
      <c r="Y49" s="371" t="str">
        <f t="shared" si="13"/>
        <v>0:</v>
      </c>
      <c r="Z49" s="370" t="str">
        <f t="shared" si="14"/>
        <v>0:</v>
      </c>
      <c r="AA49" s="371" t="str">
        <f t="shared" si="15"/>
        <v>0:</v>
      </c>
      <c r="AB49" s="370" t="str">
        <f t="shared" si="16"/>
        <v>0:</v>
      </c>
      <c r="AC49" s="371" t="str">
        <f t="shared" si="17"/>
        <v>0:</v>
      </c>
      <c r="AD49" s="517" t="str">
        <f t="shared" si="18"/>
        <v>0:</v>
      </c>
      <c r="AE49" s="518" t="str">
        <f t="shared" si="19"/>
        <v>0:</v>
      </c>
      <c r="AF49" s="194"/>
      <c r="AG49" s="271" t="str">
        <f t="shared" si="20"/>
        <v/>
      </c>
      <c r="AH49" s="510" t="str">
        <f t="shared" si="48"/>
        <v/>
      </c>
      <c r="AI49" s="510" t="str">
        <f t="shared" si="49"/>
        <v/>
      </c>
      <c r="AJ49" s="131" t="str">
        <f t="shared" si="50"/>
        <v/>
      </c>
      <c r="AK49" s="314" t="str">
        <f t="shared" si="21"/>
        <v/>
      </c>
      <c r="AL49" s="310" t="str">
        <f t="shared" si="22"/>
        <v/>
      </c>
      <c r="AM49" s="135" t="str">
        <f t="shared" si="23"/>
        <v/>
      </c>
      <c r="AN49" s="314" t="str">
        <f t="shared" si="24"/>
        <v/>
      </c>
      <c r="AO49" s="510" t="str">
        <f t="shared" si="25"/>
        <v/>
      </c>
      <c r="AP49" s="510" t="str">
        <f t="shared" si="26"/>
        <v/>
      </c>
      <c r="AQ49" s="131" t="str">
        <f t="shared" si="27"/>
        <v/>
      </c>
      <c r="AR49" s="314" t="str">
        <f t="shared" si="28"/>
        <v/>
      </c>
      <c r="AS49" s="131" t="str">
        <f t="shared" si="29"/>
        <v/>
      </c>
      <c r="AT49" s="314" t="str">
        <f t="shared" si="30"/>
        <v/>
      </c>
      <c r="AU49" s="131" t="str">
        <f t="shared" si="31"/>
        <v/>
      </c>
      <c r="AV49" s="314" t="str">
        <f t="shared" si="32"/>
        <v/>
      </c>
      <c r="AW49" s="314" t="str">
        <f t="shared" si="33"/>
        <v/>
      </c>
      <c r="AX49" s="314" t="str">
        <f t="shared" si="34"/>
        <v/>
      </c>
      <c r="AY49" s="314" t="str">
        <f t="shared" si="35"/>
        <v/>
      </c>
      <c r="AZ49" s="131" t="str">
        <f t="shared" si="36"/>
        <v/>
      </c>
      <c r="BA49" s="131" t="str">
        <f t="shared" si="37"/>
        <v/>
      </c>
      <c r="BB49" s="390" t="str">
        <f t="shared" si="60"/>
        <v/>
      </c>
      <c r="BC49" s="390" t="str">
        <f t="shared" si="61"/>
        <v/>
      </c>
      <c r="BD49" s="390" t="str">
        <f t="shared" si="62"/>
        <v/>
      </c>
      <c r="BE49" s="390" t="str">
        <f t="shared" si="54"/>
        <v/>
      </c>
      <c r="BF49" s="131" t="str">
        <f t="shared" si="63"/>
        <v/>
      </c>
      <c r="BG49" s="131" t="str">
        <f t="shared" si="64"/>
        <v/>
      </c>
      <c r="BH49" s="314" t="str">
        <f t="shared" si="57"/>
        <v/>
      </c>
      <c r="BI49" s="131" t="str">
        <f t="shared" si="38"/>
        <v/>
      </c>
      <c r="BJ49" s="321" t="str">
        <f t="shared" si="39"/>
        <v/>
      </c>
      <c r="BK49" s="136" t="str">
        <f t="shared" si="40"/>
        <v/>
      </c>
      <c r="BL49" s="137" t="str">
        <f t="shared" si="41"/>
        <v/>
      </c>
      <c r="BM49" s="321" t="str">
        <f>IF(O49="","",ROUND(SUM($BM$29,$BJ$31:BJ49),4))</f>
        <v/>
      </c>
      <c r="BN49" s="332" t="str">
        <f t="shared" si="42"/>
        <v/>
      </c>
      <c r="BO49" s="333" t="str">
        <f t="shared" si="43"/>
        <v/>
      </c>
      <c r="BP49" s="334" t="s">
        <v>45</v>
      </c>
      <c r="BQ49" s="335" t="str">
        <f t="shared" si="44"/>
        <v/>
      </c>
      <c r="BR49" s="138" t="str">
        <f t="shared" si="45"/>
        <v/>
      </c>
      <c r="BS49" s="139" t="str">
        <f t="shared" si="46"/>
        <v/>
      </c>
      <c r="BT49" s="140" t="s">
        <v>45</v>
      </c>
      <c r="BU49" s="141" t="str">
        <f t="shared" si="47"/>
        <v/>
      </c>
      <c r="BV49" s="725"/>
      <c r="BW49" s="729" t="str">
        <f>IF(BV49&lt;&gt;0,SUM($BV$30:BV49),"")</f>
        <v/>
      </c>
    </row>
    <row r="50" spans="1:75" s="74" customFormat="1" ht="11.25" customHeight="1" x14ac:dyDescent="0.2">
      <c r="A50" s="11">
        <f t="shared" si="5"/>
        <v>1</v>
      </c>
      <c r="B50" s="149" t="str">
        <f>IF($B$72=1,"Sa","")</f>
        <v>Sa</v>
      </c>
      <c r="C50" s="150">
        <f t="shared" si="59"/>
        <v>45549</v>
      </c>
      <c r="D50" s="389">
        <f t="shared" si="6"/>
        <v>1</v>
      </c>
      <c r="E50" s="390">
        <f t="shared" si="7"/>
        <v>0</v>
      </c>
      <c r="F50" s="390"/>
      <c r="G50" s="390">
        <f t="shared" si="8"/>
        <v>0</v>
      </c>
      <c r="H50" s="391">
        <f>IF(SUM(E51:$E$67)=0,1,0)</f>
        <v>0</v>
      </c>
      <c r="I50" s="391">
        <f t="shared" si="9"/>
        <v>0</v>
      </c>
      <c r="J50" s="391">
        <f t="shared" si="10"/>
        <v>0</v>
      </c>
      <c r="K50" s="151">
        <f t="shared" si="58"/>
        <v>37</v>
      </c>
      <c r="L50" s="152">
        <f t="shared" si="11"/>
        <v>0</v>
      </c>
      <c r="M50" s="774"/>
      <c r="N50" s="776"/>
      <c r="O50" s="163"/>
      <c r="P50" s="154"/>
      <c r="Q50" s="155"/>
      <c r="R50" s="154"/>
      <c r="S50" s="155"/>
      <c r="T50" s="154"/>
      <c r="U50" s="155"/>
      <c r="V50" s="524"/>
      <c r="W50" s="525"/>
      <c r="X50" s="370" t="str">
        <f t="shared" si="12"/>
        <v>0:</v>
      </c>
      <c r="Y50" s="371" t="str">
        <f t="shared" si="13"/>
        <v>0:</v>
      </c>
      <c r="Z50" s="370" t="str">
        <f t="shared" si="14"/>
        <v>0:</v>
      </c>
      <c r="AA50" s="371" t="str">
        <f t="shared" si="15"/>
        <v>0:</v>
      </c>
      <c r="AB50" s="370" t="str">
        <f t="shared" si="16"/>
        <v>0:</v>
      </c>
      <c r="AC50" s="371" t="str">
        <f t="shared" si="17"/>
        <v>0:</v>
      </c>
      <c r="AD50" s="517" t="str">
        <f t="shared" si="18"/>
        <v>0:</v>
      </c>
      <c r="AE50" s="518" t="str">
        <f t="shared" si="19"/>
        <v>0:</v>
      </c>
      <c r="AF50" s="197"/>
      <c r="AG50" s="272" t="str">
        <f t="shared" si="20"/>
        <v/>
      </c>
      <c r="AH50" s="527" t="str">
        <f t="shared" si="48"/>
        <v/>
      </c>
      <c r="AI50" s="527" t="str">
        <f t="shared" si="49"/>
        <v/>
      </c>
      <c r="AJ50" s="152" t="str">
        <f t="shared" si="50"/>
        <v/>
      </c>
      <c r="AK50" s="314" t="str">
        <f t="shared" si="21"/>
        <v/>
      </c>
      <c r="AL50" s="310" t="str">
        <f t="shared" si="22"/>
        <v/>
      </c>
      <c r="AM50" s="152" t="str">
        <f t="shared" si="23"/>
        <v/>
      </c>
      <c r="AN50" s="314" t="str">
        <f t="shared" si="24"/>
        <v/>
      </c>
      <c r="AO50" s="527" t="str">
        <f t="shared" si="25"/>
        <v/>
      </c>
      <c r="AP50" s="527" t="str">
        <f t="shared" si="26"/>
        <v/>
      </c>
      <c r="AQ50" s="152" t="str">
        <f t="shared" si="27"/>
        <v/>
      </c>
      <c r="AR50" s="314" t="str">
        <f t="shared" si="28"/>
        <v/>
      </c>
      <c r="AS50" s="152" t="str">
        <f t="shared" si="29"/>
        <v/>
      </c>
      <c r="AT50" s="314" t="str">
        <f t="shared" si="30"/>
        <v/>
      </c>
      <c r="AU50" s="152" t="str">
        <f t="shared" si="31"/>
        <v/>
      </c>
      <c r="AV50" s="314" t="str">
        <f t="shared" si="32"/>
        <v/>
      </c>
      <c r="AW50" s="314" t="str">
        <f t="shared" si="33"/>
        <v/>
      </c>
      <c r="AX50" s="314" t="str">
        <f t="shared" si="34"/>
        <v/>
      </c>
      <c r="AY50" s="314" t="str">
        <f t="shared" si="35"/>
        <v/>
      </c>
      <c r="AZ50" s="152" t="str">
        <f t="shared" si="36"/>
        <v/>
      </c>
      <c r="BA50" s="152" t="str">
        <f t="shared" si="37"/>
        <v/>
      </c>
      <c r="BB50" s="390" t="str">
        <f t="shared" si="60"/>
        <v/>
      </c>
      <c r="BC50" s="390" t="str">
        <f t="shared" si="61"/>
        <v/>
      </c>
      <c r="BD50" s="390" t="str">
        <f t="shared" si="62"/>
        <v/>
      </c>
      <c r="BE50" s="390" t="str">
        <f t="shared" si="54"/>
        <v/>
      </c>
      <c r="BF50" s="152" t="str">
        <f t="shared" si="63"/>
        <v/>
      </c>
      <c r="BG50" s="152" t="str">
        <f t="shared" si="64"/>
        <v/>
      </c>
      <c r="BH50" s="314" t="str">
        <f t="shared" si="57"/>
        <v/>
      </c>
      <c r="BI50" s="152" t="str">
        <f t="shared" si="38"/>
        <v/>
      </c>
      <c r="BJ50" s="321" t="str">
        <f t="shared" si="39"/>
        <v/>
      </c>
      <c r="BK50" s="157" t="str">
        <f t="shared" si="40"/>
        <v/>
      </c>
      <c r="BL50" s="158" t="str">
        <f t="shared" si="41"/>
        <v/>
      </c>
      <c r="BM50" s="321" t="str">
        <f>IF(O50="","",ROUND(SUM($BM$29,$BJ$31:BJ50),4))</f>
        <v/>
      </c>
      <c r="BN50" s="332" t="str">
        <f t="shared" si="42"/>
        <v/>
      </c>
      <c r="BO50" s="333" t="str">
        <f t="shared" si="43"/>
        <v/>
      </c>
      <c r="BP50" s="334" t="s">
        <v>45</v>
      </c>
      <c r="BQ50" s="335" t="str">
        <f t="shared" si="44"/>
        <v/>
      </c>
      <c r="BR50" s="159" t="str">
        <f t="shared" si="45"/>
        <v/>
      </c>
      <c r="BS50" s="160" t="str">
        <f t="shared" si="46"/>
        <v/>
      </c>
      <c r="BT50" s="161" t="s">
        <v>45</v>
      </c>
      <c r="BU50" s="162" t="str">
        <f t="shared" si="47"/>
        <v/>
      </c>
      <c r="BV50" s="725"/>
      <c r="BW50" s="729" t="str">
        <f>IF(BV50&lt;&gt;0,SUM($BV$30:BV50),"")</f>
        <v/>
      </c>
    </row>
    <row r="51" spans="1:75" s="74" customFormat="1" ht="11.25" customHeight="1" x14ac:dyDescent="0.2">
      <c r="A51" s="11">
        <f t="shared" si="5"/>
        <v>1</v>
      </c>
      <c r="B51" s="149" t="str">
        <f>IF($B$72=1,"So","")</f>
        <v>So</v>
      </c>
      <c r="C51" s="150">
        <f t="shared" si="59"/>
        <v>45550</v>
      </c>
      <c r="D51" s="389">
        <f t="shared" si="6"/>
        <v>1</v>
      </c>
      <c r="E51" s="390">
        <f t="shared" si="7"/>
        <v>0</v>
      </c>
      <c r="F51" s="390"/>
      <c r="G51" s="390">
        <f t="shared" si="8"/>
        <v>0</v>
      </c>
      <c r="H51" s="391">
        <f>IF(SUM(E52:$E$67)=0,1,0)</f>
        <v>0</v>
      </c>
      <c r="I51" s="391">
        <f t="shared" si="9"/>
        <v>0</v>
      </c>
      <c r="J51" s="391">
        <f t="shared" si="10"/>
        <v>0</v>
      </c>
      <c r="K51" s="151">
        <f t="shared" si="58"/>
        <v>37</v>
      </c>
      <c r="L51" s="152">
        <f t="shared" si="11"/>
        <v>0</v>
      </c>
      <c r="M51" s="774"/>
      <c r="N51" s="776"/>
      <c r="O51" s="163"/>
      <c r="P51" s="154"/>
      <c r="Q51" s="155"/>
      <c r="R51" s="154"/>
      <c r="S51" s="155"/>
      <c r="T51" s="154"/>
      <c r="U51" s="155"/>
      <c r="V51" s="524"/>
      <c r="W51" s="525"/>
      <c r="X51" s="370" t="str">
        <f t="shared" si="12"/>
        <v>0:</v>
      </c>
      <c r="Y51" s="371" t="str">
        <f t="shared" si="13"/>
        <v>0:</v>
      </c>
      <c r="Z51" s="370" t="str">
        <f t="shared" si="14"/>
        <v>0:</v>
      </c>
      <c r="AA51" s="371" t="str">
        <f t="shared" si="15"/>
        <v>0:</v>
      </c>
      <c r="AB51" s="370" t="str">
        <f t="shared" si="16"/>
        <v>0:</v>
      </c>
      <c r="AC51" s="371" t="str">
        <f t="shared" si="17"/>
        <v>0:</v>
      </c>
      <c r="AD51" s="517" t="str">
        <f t="shared" si="18"/>
        <v>0:</v>
      </c>
      <c r="AE51" s="518" t="str">
        <f t="shared" si="19"/>
        <v>0:</v>
      </c>
      <c r="AF51" s="197"/>
      <c r="AG51" s="272" t="str">
        <f t="shared" si="20"/>
        <v/>
      </c>
      <c r="AH51" s="527" t="str">
        <f t="shared" si="48"/>
        <v/>
      </c>
      <c r="AI51" s="527" t="str">
        <f t="shared" si="49"/>
        <v/>
      </c>
      <c r="AJ51" s="152" t="str">
        <f t="shared" si="50"/>
        <v/>
      </c>
      <c r="AK51" s="314" t="str">
        <f t="shared" si="21"/>
        <v/>
      </c>
      <c r="AL51" s="310" t="str">
        <f t="shared" si="22"/>
        <v/>
      </c>
      <c r="AM51" s="152" t="str">
        <f t="shared" si="23"/>
        <v/>
      </c>
      <c r="AN51" s="314" t="str">
        <f t="shared" si="24"/>
        <v/>
      </c>
      <c r="AO51" s="527" t="str">
        <f t="shared" si="25"/>
        <v/>
      </c>
      <c r="AP51" s="527" t="str">
        <f t="shared" si="26"/>
        <v/>
      </c>
      <c r="AQ51" s="152" t="str">
        <f t="shared" si="27"/>
        <v/>
      </c>
      <c r="AR51" s="314" t="str">
        <f t="shared" si="28"/>
        <v/>
      </c>
      <c r="AS51" s="152" t="str">
        <f t="shared" si="29"/>
        <v/>
      </c>
      <c r="AT51" s="314" t="str">
        <f t="shared" si="30"/>
        <v/>
      </c>
      <c r="AU51" s="152" t="str">
        <f t="shared" si="31"/>
        <v/>
      </c>
      <c r="AV51" s="314" t="str">
        <f t="shared" si="32"/>
        <v/>
      </c>
      <c r="AW51" s="314" t="str">
        <f t="shared" si="33"/>
        <v/>
      </c>
      <c r="AX51" s="314" t="str">
        <f t="shared" si="34"/>
        <v/>
      </c>
      <c r="AY51" s="314" t="str">
        <f t="shared" si="35"/>
        <v/>
      </c>
      <c r="AZ51" s="152" t="str">
        <f t="shared" si="36"/>
        <v/>
      </c>
      <c r="BA51" s="152" t="str">
        <f t="shared" si="37"/>
        <v/>
      </c>
      <c r="BB51" s="390" t="str">
        <f t="shared" si="60"/>
        <v/>
      </c>
      <c r="BC51" s="390" t="str">
        <f t="shared" si="61"/>
        <v/>
      </c>
      <c r="BD51" s="390" t="str">
        <f t="shared" si="62"/>
        <v/>
      </c>
      <c r="BE51" s="390" t="str">
        <f t="shared" si="54"/>
        <v/>
      </c>
      <c r="BF51" s="152" t="str">
        <f t="shared" si="63"/>
        <v/>
      </c>
      <c r="BG51" s="152" t="str">
        <f t="shared" si="64"/>
        <v/>
      </c>
      <c r="BH51" s="314" t="str">
        <f t="shared" si="57"/>
        <v/>
      </c>
      <c r="BI51" s="152" t="str">
        <f t="shared" si="38"/>
        <v/>
      </c>
      <c r="BJ51" s="321" t="str">
        <f t="shared" si="39"/>
        <v/>
      </c>
      <c r="BK51" s="157" t="str">
        <f t="shared" si="40"/>
        <v/>
      </c>
      <c r="BL51" s="158" t="str">
        <f t="shared" si="41"/>
        <v/>
      </c>
      <c r="BM51" s="321" t="str">
        <f>IF(O51="","",ROUND(SUM($BM$29,$BJ$31:BJ51),4))</f>
        <v/>
      </c>
      <c r="BN51" s="332" t="str">
        <f t="shared" si="42"/>
        <v/>
      </c>
      <c r="BO51" s="333" t="str">
        <f t="shared" si="43"/>
        <v/>
      </c>
      <c r="BP51" s="334" t="s">
        <v>45</v>
      </c>
      <c r="BQ51" s="335" t="str">
        <f t="shared" si="44"/>
        <v/>
      </c>
      <c r="BR51" s="159" t="str">
        <f t="shared" si="45"/>
        <v/>
      </c>
      <c r="BS51" s="160" t="str">
        <f t="shared" si="46"/>
        <v/>
      </c>
      <c r="BT51" s="161" t="s">
        <v>45</v>
      </c>
      <c r="BU51" s="162" t="str">
        <f t="shared" si="47"/>
        <v/>
      </c>
      <c r="BV51" s="725"/>
      <c r="BW51" s="729" t="str">
        <f>IF(BV51&lt;&gt;0,SUM($BV$30:BV51),"")</f>
        <v/>
      </c>
    </row>
    <row r="52" spans="1:75" s="24" customFormat="1" ht="11.25" customHeight="1" x14ac:dyDescent="0.2">
      <c r="A52" s="11">
        <f t="shared" si="5"/>
        <v>1</v>
      </c>
      <c r="B52" s="128" t="str">
        <f>IF($B$72=1,"Mo","")</f>
        <v>Mo</v>
      </c>
      <c r="C52" s="129">
        <f t="shared" si="59"/>
        <v>45551</v>
      </c>
      <c r="D52" s="389">
        <f t="shared" si="6"/>
        <v>0</v>
      </c>
      <c r="E52" s="390">
        <f t="shared" si="7"/>
        <v>7.7000000000000011</v>
      </c>
      <c r="F52" s="390"/>
      <c r="G52" s="390">
        <f t="shared" si="8"/>
        <v>7.7</v>
      </c>
      <c r="H52" s="391">
        <f>IF(SUM(E53:$E$67)=0,1,0)</f>
        <v>0</v>
      </c>
      <c r="I52" s="391">
        <f t="shared" si="9"/>
        <v>0</v>
      </c>
      <c r="J52" s="391">
        <f t="shared" si="10"/>
        <v>0</v>
      </c>
      <c r="K52" s="130">
        <f t="shared" si="58"/>
        <v>38</v>
      </c>
      <c r="L52" s="131">
        <f t="shared" si="11"/>
        <v>0.32083333333333336</v>
      </c>
      <c r="M52" s="738"/>
      <c r="N52" s="737"/>
      <c r="O52" s="132"/>
      <c r="P52" s="133"/>
      <c r="Q52" s="134"/>
      <c r="R52" s="133"/>
      <c r="S52" s="134"/>
      <c r="T52" s="133"/>
      <c r="U52" s="134"/>
      <c r="V52" s="524"/>
      <c r="W52" s="525"/>
      <c r="X52" s="370" t="str">
        <f t="shared" si="12"/>
        <v>0:</v>
      </c>
      <c r="Y52" s="371" t="str">
        <f t="shared" si="13"/>
        <v>0:</v>
      </c>
      <c r="Z52" s="370" t="str">
        <f t="shared" si="14"/>
        <v>0:</v>
      </c>
      <c r="AA52" s="371" t="str">
        <f t="shared" si="15"/>
        <v>0:</v>
      </c>
      <c r="AB52" s="370" t="str">
        <f t="shared" si="16"/>
        <v>0:</v>
      </c>
      <c r="AC52" s="371" t="str">
        <f t="shared" si="17"/>
        <v>0:</v>
      </c>
      <c r="AD52" s="517" t="str">
        <f t="shared" si="18"/>
        <v>0:</v>
      </c>
      <c r="AE52" s="518" t="str">
        <f t="shared" si="19"/>
        <v>0:</v>
      </c>
      <c r="AF52" s="194"/>
      <c r="AG52" s="271" t="str">
        <f t="shared" si="20"/>
        <v/>
      </c>
      <c r="AH52" s="510" t="str">
        <f t="shared" si="48"/>
        <v/>
      </c>
      <c r="AI52" s="510" t="str">
        <f t="shared" si="49"/>
        <v/>
      </c>
      <c r="AJ52" s="131" t="str">
        <f t="shared" si="50"/>
        <v/>
      </c>
      <c r="AK52" s="314" t="str">
        <f t="shared" si="21"/>
        <v/>
      </c>
      <c r="AL52" s="310" t="str">
        <f t="shared" si="22"/>
        <v/>
      </c>
      <c r="AM52" s="135" t="str">
        <f t="shared" si="23"/>
        <v/>
      </c>
      <c r="AN52" s="314" t="str">
        <f t="shared" si="24"/>
        <v/>
      </c>
      <c r="AO52" s="510" t="str">
        <f t="shared" si="25"/>
        <v/>
      </c>
      <c r="AP52" s="510" t="str">
        <f t="shared" si="26"/>
        <v/>
      </c>
      <c r="AQ52" s="131" t="str">
        <f t="shared" si="27"/>
        <v/>
      </c>
      <c r="AR52" s="314" t="str">
        <f t="shared" si="28"/>
        <v/>
      </c>
      <c r="AS52" s="131" t="str">
        <f t="shared" si="29"/>
        <v/>
      </c>
      <c r="AT52" s="314" t="str">
        <f t="shared" si="30"/>
        <v/>
      </c>
      <c r="AU52" s="131" t="str">
        <f t="shared" si="31"/>
        <v/>
      </c>
      <c r="AV52" s="314" t="str">
        <f t="shared" si="32"/>
        <v/>
      </c>
      <c r="AW52" s="314" t="str">
        <f t="shared" si="33"/>
        <v/>
      </c>
      <c r="AX52" s="314" t="str">
        <f t="shared" si="34"/>
        <v/>
      </c>
      <c r="AY52" s="314" t="str">
        <f t="shared" si="35"/>
        <v/>
      </c>
      <c r="AZ52" s="131" t="str">
        <f t="shared" si="36"/>
        <v/>
      </c>
      <c r="BA52" s="131" t="str">
        <f t="shared" si="37"/>
        <v/>
      </c>
      <c r="BB52" s="390" t="str">
        <f t="shared" si="60"/>
        <v/>
      </c>
      <c r="BC52" s="390" t="str">
        <f t="shared" si="61"/>
        <v/>
      </c>
      <c r="BD52" s="390" t="str">
        <f t="shared" si="62"/>
        <v/>
      </c>
      <c r="BE52" s="390" t="str">
        <f t="shared" si="54"/>
        <v/>
      </c>
      <c r="BF52" s="131" t="str">
        <f t="shared" si="63"/>
        <v/>
      </c>
      <c r="BG52" s="131" t="str">
        <f t="shared" si="64"/>
        <v/>
      </c>
      <c r="BH52" s="314" t="str">
        <f t="shared" si="57"/>
        <v/>
      </c>
      <c r="BI52" s="131" t="str">
        <f t="shared" si="38"/>
        <v/>
      </c>
      <c r="BJ52" s="321" t="str">
        <f t="shared" si="39"/>
        <v/>
      </c>
      <c r="BK52" s="136" t="str">
        <f t="shared" si="40"/>
        <v/>
      </c>
      <c r="BL52" s="137" t="str">
        <f t="shared" si="41"/>
        <v/>
      </c>
      <c r="BM52" s="321" t="str">
        <f>IF(O52="","",ROUND(SUM($BM$29,$BJ$31:BJ52),4))</f>
        <v/>
      </c>
      <c r="BN52" s="332" t="str">
        <f t="shared" si="42"/>
        <v/>
      </c>
      <c r="BO52" s="333" t="str">
        <f t="shared" si="43"/>
        <v/>
      </c>
      <c r="BP52" s="334" t="s">
        <v>45</v>
      </c>
      <c r="BQ52" s="335" t="str">
        <f t="shared" si="44"/>
        <v/>
      </c>
      <c r="BR52" s="138" t="str">
        <f t="shared" si="45"/>
        <v/>
      </c>
      <c r="BS52" s="139" t="str">
        <f t="shared" si="46"/>
        <v/>
      </c>
      <c r="BT52" s="140" t="s">
        <v>45</v>
      </c>
      <c r="BU52" s="141" t="str">
        <f t="shared" si="47"/>
        <v/>
      </c>
      <c r="BV52" s="725"/>
      <c r="BW52" s="729" t="str">
        <f>IF(BV52&lt;&gt;0,SUM($BV$30:BV52),"")</f>
        <v/>
      </c>
    </row>
    <row r="53" spans="1:75" s="24" customFormat="1" ht="11.25" customHeight="1" x14ac:dyDescent="0.2">
      <c r="A53" s="11">
        <f t="shared" si="5"/>
        <v>1</v>
      </c>
      <c r="B53" s="128" t="str">
        <f>IF($B$72=1,"Di","")</f>
        <v>Di</v>
      </c>
      <c r="C53" s="129">
        <f t="shared" si="59"/>
        <v>45552</v>
      </c>
      <c r="D53" s="389">
        <f t="shared" si="6"/>
        <v>0</v>
      </c>
      <c r="E53" s="390">
        <f t="shared" si="7"/>
        <v>7.7000000000000011</v>
      </c>
      <c r="F53" s="390"/>
      <c r="G53" s="390">
        <f t="shared" si="8"/>
        <v>7.7</v>
      </c>
      <c r="H53" s="391">
        <f>IF(SUM(E54:$E$67)=0,1,0)</f>
        <v>0</v>
      </c>
      <c r="I53" s="391">
        <f t="shared" si="9"/>
        <v>0</v>
      </c>
      <c r="J53" s="391">
        <f t="shared" si="10"/>
        <v>0</v>
      </c>
      <c r="K53" s="130">
        <f t="shared" si="58"/>
        <v>38</v>
      </c>
      <c r="L53" s="131">
        <f t="shared" si="11"/>
        <v>0.32083333333333336</v>
      </c>
      <c r="M53" s="738"/>
      <c r="N53" s="737"/>
      <c r="O53" s="132"/>
      <c r="P53" s="133"/>
      <c r="Q53" s="134"/>
      <c r="R53" s="133"/>
      <c r="S53" s="134"/>
      <c r="T53" s="133"/>
      <c r="U53" s="134"/>
      <c r="V53" s="524"/>
      <c r="W53" s="525"/>
      <c r="X53" s="370" t="str">
        <f t="shared" si="12"/>
        <v>0:</v>
      </c>
      <c r="Y53" s="371" t="str">
        <f t="shared" si="13"/>
        <v>0:</v>
      </c>
      <c r="Z53" s="370" t="str">
        <f t="shared" si="14"/>
        <v>0:</v>
      </c>
      <c r="AA53" s="371" t="str">
        <f t="shared" si="15"/>
        <v>0:</v>
      </c>
      <c r="AB53" s="370" t="str">
        <f t="shared" si="16"/>
        <v>0:</v>
      </c>
      <c r="AC53" s="371" t="str">
        <f t="shared" si="17"/>
        <v>0:</v>
      </c>
      <c r="AD53" s="517" t="str">
        <f t="shared" si="18"/>
        <v>0:</v>
      </c>
      <c r="AE53" s="518" t="str">
        <f t="shared" si="19"/>
        <v>0:</v>
      </c>
      <c r="AF53" s="194"/>
      <c r="AG53" s="271" t="str">
        <f t="shared" si="20"/>
        <v/>
      </c>
      <c r="AH53" s="510" t="str">
        <f t="shared" si="48"/>
        <v/>
      </c>
      <c r="AI53" s="510" t="str">
        <f t="shared" si="49"/>
        <v/>
      </c>
      <c r="AJ53" s="131" t="str">
        <f t="shared" si="50"/>
        <v/>
      </c>
      <c r="AK53" s="314" t="str">
        <f t="shared" si="21"/>
        <v/>
      </c>
      <c r="AL53" s="310" t="str">
        <f t="shared" si="22"/>
        <v/>
      </c>
      <c r="AM53" s="135" t="str">
        <f t="shared" si="23"/>
        <v/>
      </c>
      <c r="AN53" s="314" t="str">
        <f t="shared" si="24"/>
        <v/>
      </c>
      <c r="AO53" s="510" t="str">
        <f t="shared" si="25"/>
        <v/>
      </c>
      <c r="AP53" s="510" t="str">
        <f t="shared" si="26"/>
        <v/>
      </c>
      <c r="AQ53" s="131" t="str">
        <f t="shared" si="27"/>
        <v/>
      </c>
      <c r="AR53" s="314" t="str">
        <f t="shared" si="28"/>
        <v/>
      </c>
      <c r="AS53" s="131" t="str">
        <f t="shared" si="29"/>
        <v/>
      </c>
      <c r="AT53" s="314" t="str">
        <f t="shared" si="30"/>
        <v/>
      </c>
      <c r="AU53" s="131" t="str">
        <f t="shared" si="31"/>
        <v/>
      </c>
      <c r="AV53" s="314" t="str">
        <f t="shared" si="32"/>
        <v/>
      </c>
      <c r="AW53" s="314" t="str">
        <f t="shared" si="33"/>
        <v/>
      </c>
      <c r="AX53" s="314" t="str">
        <f t="shared" si="34"/>
        <v/>
      </c>
      <c r="AY53" s="314" t="str">
        <f t="shared" si="35"/>
        <v/>
      </c>
      <c r="AZ53" s="131" t="str">
        <f t="shared" si="36"/>
        <v/>
      </c>
      <c r="BA53" s="131" t="str">
        <f t="shared" si="37"/>
        <v/>
      </c>
      <c r="BB53" s="390" t="str">
        <f t="shared" si="60"/>
        <v/>
      </c>
      <c r="BC53" s="390" t="str">
        <f t="shared" si="61"/>
        <v/>
      </c>
      <c r="BD53" s="390" t="str">
        <f t="shared" si="62"/>
        <v/>
      </c>
      <c r="BE53" s="390" t="str">
        <f t="shared" si="54"/>
        <v/>
      </c>
      <c r="BF53" s="131" t="str">
        <f t="shared" si="63"/>
        <v/>
      </c>
      <c r="BG53" s="131" t="str">
        <f t="shared" si="64"/>
        <v/>
      </c>
      <c r="BH53" s="314" t="str">
        <f t="shared" si="57"/>
        <v/>
      </c>
      <c r="BI53" s="131" t="str">
        <f t="shared" si="38"/>
        <v/>
      </c>
      <c r="BJ53" s="321" t="str">
        <f t="shared" si="39"/>
        <v/>
      </c>
      <c r="BK53" s="136" t="str">
        <f t="shared" si="40"/>
        <v/>
      </c>
      <c r="BL53" s="137" t="str">
        <f t="shared" si="41"/>
        <v/>
      </c>
      <c r="BM53" s="321" t="str">
        <f>IF(O53="","",ROUND(SUM($BM$29,$BJ$31:BJ53),4))</f>
        <v/>
      </c>
      <c r="BN53" s="332" t="str">
        <f t="shared" si="42"/>
        <v/>
      </c>
      <c r="BO53" s="333" t="str">
        <f t="shared" si="43"/>
        <v/>
      </c>
      <c r="BP53" s="334" t="s">
        <v>45</v>
      </c>
      <c r="BQ53" s="335" t="str">
        <f t="shared" si="44"/>
        <v/>
      </c>
      <c r="BR53" s="138" t="str">
        <f t="shared" si="45"/>
        <v/>
      </c>
      <c r="BS53" s="139" t="str">
        <f t="shared" si="46"/>
        <v/>
      </c>
      <c r="BT53" s="140" t="s">
        <v>45</v>
      </c>
      <c r="BU53" s="141" t="str">
        <f t="shared" si="47"/>
        <v/>
      </c>
      <c r="BV53" s="725"/>
      <c r="BW53" s="729" t="str">
        <f>IF(BV53&lt;&gt;0,SUM($BV$30:BV53),"")</f>
        <v/>
      </c>
    </row>
    <row r="54" spans="1:75" s="24" customFormat="1" ht="11.25" customHeight="1" x14ac:dyDescent="0.2">
      <c r="A54" s="11">
        <f t="shared" si="5"/>
        <v>1</v>
      </c>
      <c r="B54" s="128" t="str">
        <f>IF($B$72=1,"Mi","")</f>
        <v>Mi</v>
      </c>
      <c r="C54" s="129">
        <f t="shared" si="59"/>
        <v>45553</v>
      </c>
      <c r="D54" s="389">
        <f t="shared" si="6"/>
        <v>0</v>
      </c>
      <c r="E54" s="390">
        <f t="shared" si="7"/>
        <v>7.7000000000000011</v>
      </c>
      <c r="F54" s="390"/>
      <c r="G54" s="390">
        <f t="shared" si="8"/>
        <v>7.7</v>
      </c>
      <c r="H54" s="391">
        <f>IF(SUM(E55:$E$67)=0,1,0)</f>
        <v>0</v>
      </c>
      <c r="I54" s="391">
        <f t="shared" si="9"/>
        <v>0</v>
      </c>
      <c r="J54" s="391">
        <f t="shared" si="10"/>
        <v>0</v>
      </c>
      <c r="K54" s="130">
        <f t="shared" si="58"/>
        <v>38</v>
      </c>
      <c r="L54" s="131">
        <f t="shared" si="11"/>
        <v>0.32083333333333336</v>
      </c>
      <c r="M54" s="738"/>
      <c r="N54" s="737"/>
      <c r="O54" s="132"/>
      <c r="P54" s="133"/>
      <c r="Q54" s="134"/>
      <c r="R54" s="133"/>
      <c r="S54" s="134"/>
      <c r="T54" s="133"/>
      <c r="U54" s="134"/>
      <c r="V54" s="524"/>
      <c r="W54" s="525"/>
      <c r="X54" s="370" t="str">
        <f t="shared" si="12"/>
        <v>0:</v>
      </c>
      <c r="Y54" s="371" t="str">
        <f t="shared" si="13"/>
        <v>0:</v>
      </c>
      <c r="Z54" s="370" t="str">
        <f t="shared" si="14"/>
        <v>0:</v>
      </c>
      <c r="AA54" s="371" t="str">
        <f t="shared" si="15"/>
        <v>0:</v>
      </c>
      <c r="AB54" s="370" t="str">
        <f t="shared" si="16"/>
        <v>0:</v>
      </c>
      <c r="AC54" s="371" t="str">
        <f t="shared" si="17"/>
        <v>0:</v>
      </c>
      <c r="AD54" s="517" t="str">
        <f t="shared" si="18"/>
        <v>0:</v>
      </c>
      <c r="AE54" s="518" t="str">
        <f t="shared" si="19"/>
        <v>0:</v>
      </c>
      <c r="AF54" s="194"/>
      <c r="AG54" s="271" t="str">
        <f t="shared" si="20"/>
        <v/>
      </c>
      <c r="AH54" s="510" t="str">
        <f t="shared" si="48"/>
        <v/>
      </c>
      <c r="AI54" s="510" t="str">
        <f t="shared" si="49"/>
        <v/>
      </c>
      <c r="AJ54" s="131" t="str">
        <f t="shared" si="50"/>
        <v/>
      </c>
      <c r="AK54" s="314" t="str">
        <f t="shared" si="21"/>
        <v/>
      </c>
      <c r="AL54" s="310" t="str">
        <f t="shared" si="22"/>
        <v/>
      </c>
      <c r="AM54" s="135" t="str">
        <f t="shared" si="23"/>
        <v/>
      </c>
      <c r="AN54" s="314" t="str">
        <f t="shared" si="24"/>
        <v/>
      </c>
      <c r="AO54" s="510" t="str">
        <f t="shared" si="25"/>
        <v/>
      </c>
      <c r="AP54" s="510" t="str">
        <f t="shared" si="26"/>
        <v/>
      </c>
      <c r="AQ54" s="131" t="str">
        <f t="shared" si="27"/>
        <v/>
      </c>
      <c r="AR54" s="314" t="str">
        <f t="shared" si="28"/>
        <v/>
      </c>
      <c r="AS54" s="131" t="str">
        <f t="shared" si="29"/>
        <v/>
      </c>
      <c r="AT54" s="314" t="str">
        <f t="shared" si="30"/>
        <v/>
      </c>
      <c r="AU54" s="131" t="str">
        <f t="shared" si="31"/>
        <v/>
      </c>
      <c r="AV54" s="314" t="str">
        <f t="shared" si="32"/>
        <v/>
      </c>
      <c r="AW54" s="314" t="str">
        <f t="shared" si="33"/>
        <v/>
      </c>
      <c r="AX54" s="314" t="str">
        <f t="shared" si="34"/>
        <v/>
      </c>
      <c r="AY54" s="314" t="str">
        <f t="shared" si="35"/>
        <v/>
      </c>
      <c r="AZ54" s="131" t="str">
        <f t="shared" si="36"/>
        <v/>
      </c>
      <c r="BA54" s="131" t="str">
        <f t="shared" si="37"/>
        <v/>
      </c>
      <c r="BB54" s="390" t="str">
        <f t="shared" si="60"/>
        <v/>
      </c>
      <c r="BC54" s="390" t="str">
        <f t="shared" si="61"/>
        <v/>
      </c>
      <c r="BD54" s="390" t="str">
        <f t="shared" si="62"/>
        <v/>
      </c>
      <c r="BE54" s="390" t="str">
        <f t="shared" si="54"/>
        <v/>
      </c>
      <c r="BF54" s="131" t="str">
        <f t="shared" si="63"/>
        <v/>
      </c>
      <c r="BG54" s="131" t="str">
        <f t="shared" si="64"/>
        <v/>
      </c>
      <c r="BH54" s="314" t="str">
        <f t="shared" si="57"/>
        <v/>
      </c>
      <c r="BI54" s="131" t="str">
        <f t="shared" si="38"/>
        <v/>
      </c>
      <c r="BJ54" s="321" t="str">
        <f t="shared" si="39"/>
        <v/>
      </c>
      <c r="BK54" s="136" t="str">
        <f t="shared" si="40"/>
        <v/>
      </c>
      <c r="BL54" s="137" t="str">
        <f t="shared" si="41"/>
        <v/>
      </c>
      <c r="BM54" s="321" t="str">
        <f>IF(O54="","",ROUND(SUM($BM$29,$BJ$31:BJ54),4))</f>
        <v/>
      </c>
      <c r="BN54" s="332" t="str">
        <f t="shared" si="42"/>
        <v/>
      </c>
      <c r="BO54" s="333" t="str">
        <f t="shared" si="43"/>
        <v/>
      </c>
      <c r="BP54" s="334" t="s">
        <v>45</v>
      </c>
      <c r="BQ54" s="335" t="str">
        <f t="shared" si="44"/>
        <v/>
      </c>
      <c r="BR54" s="138" t="str">
        <f t="shared" si="45"/>
        <v/>
      </c>
      <c r="BS54" s="139" t="str">
        <f t="shared" si="46"/>
        <v/>
      </c>
      <c r="BT54" s="140" t="s">
        <v>45</v>
      </c>
      <c r="BU54" s="141" t="str">
        <f t="shared" si="47"/>
        <v/>
      </c>
      <c r="BV54" s="725"/>
      <c r="BW54" s="729" t="str">
        <f>IF(BV54&lt;&gt;0,SUM($BV$30:BV54),"")</f>
        <v/>
      </c>
    </row>
    <row r="55" spans="1:75" s="24" customFormat="1" ht="11.25" customHeight="1" x14ac:dyDescent="0.2">
      <c r="A55" s="11">
        <f t="shared" si="5"/>
        <v>1</v>
      </c>
      <c r="B55" s="128" t="str">
        <f>IF($B$72=1,"Do","")</f>
        <v>Do</v>
      </c>
      <c r="C55" s="129">
        <f t="shared" si="59"/>
        <v>45554</v>
      </c>
      <c r="D55" s="389">
        <f t="shared" si="6"/>
        <v>0</v>
      </c>
      <c r="E55" s="390">
        <f t="shared" si="7"/>
        <v>7.7000000000000011</v>
      </c>
      <c r="F55" s="390"/>
      <c r="G55" s="390">
        <f t="shared" si="8"/>
        <v>7.7</v>
      </c>
      <c r="H55" s="391">
        <f>IF(SUM(E56:$E$67)=0,1,0)</f>
        <v>0</v>
      </c>
      <c r="I55" s="391">
        <f t="shared" si="9"/>
        <v>0</v>
      </c>
      <c r="J55" s="391">
        <f t="shared" si="10"/>
        <v>0</v>
      </c>
      <c r="K55" s="130">
        <f t="shared" si="58"/>
        <v>38</v>
      </c>
      <c r="L55" s="131">
        <f t="shared" si="11"/>
        <v>0.32083333333333336</v>
      </c>
      <c r="M55" s="738"/>
      <c r="N55" s="773"/>
      <c r="O55" s="148"/>
      <c r="P55" s="133"/>
      <c r="Q55" s="134"/>
      <c r="R55" s="133"/>
      <c r="S55" s="134"/>
      <c r="T55" s="133"/>
      <c r="U55" s="134"/>
      <c r="V55" s="524"/>
      <c r="W55" s="525"/>
      <c r="X55" s="370" t="str">
        <f t="shared" si="12"/>
        <v>0:</v>
      </c>
      <c r="Y55" s="371" t="str">
        <f t="shared" si="13"/>
        <v>0:</v>
      </c>
      <c r="Z55" s="370" t="str">
        <f t="shared" si="14"/>
        <v>0:</v>
      </c>
      <c r="AA55" s="371" t="str">
        <f t="shared" si="15"/>
        <v>0:</v>
      </c>
      <c r="AB55" s="370" t="str">
        <f t="shared" si="16"/>
        <v>0:</v>
      </c>
      <c r="AC55" s="371" t="str">
        <f t="shared" si="17"/>
        <v>0:</v>
      </c>
      <c r="AD55" s="517" t="str">
        <f t="shared" si="18"/>
        <v>0:</v>
      </c>
      <c r="AE55" s="518" t="str">
        <f t="shared" si="19"/>
        <v>0:</v>
      </c>
      <c r="AF55" s="194"/>
      <c r="AG55" s="271" t="str">
        <f t="shared" si="20"/>
        <v/>
      </c>
      <c r="AH55" s="510" t="str">
        <f t="shared" si="48"/>
        <v/>
      </c>
      <c r="AI55" s="510" t="str">
        <f t="shared" si="49"/>
        <v/>
      </c>
      <c r="AJ55" s="131" t="str">
        <f t="shared" si="50"/>
        <v/>
      </c>
      <c r="AK55" s="314" t="str">
        <f t="shared" si="21"/>
        <v/>
      </c>
      <c r="AL55" s="310" t="str">
        <f t="shared" si="22"/>
        <v/>
      </c>
      <c r="AM55" s="135" t="str">
        <f t="shared" si="23"/>
        <v/>
      </c>
      <c r="AN55" s="314" t="str">
        <f t="shared" si="24"/>
        <v/>
      </c>
      <c r="AO55" s="510" t="str">
        <f t="shared" si="25"/>
        <v/>
      </c>
      <c r="AP55" s="510" t="str">
        <f t="shared" si="26"/>
        <v/>
      </c>
      <c r="AQ55" s="131" t="str">
        <f t="shared" si="27"/>
        <v/>
      </c>
      <c r="AR55" s="314" t="str">
        <f t="shared" si="28"/>
        <v/>
      </c>
      <c r="AS55" s="131" t="str">
        <f t="shared" si="29"/>
        <v/>
      </c>
      <c r="AT55" s="314" t="str">
        <f t="shared" si="30"/>
        <v/>
      </c>
      <c r="AU55" s="131" t="str">
        <f t="shared" si="31"/>
        <v/>
      </c>
      <c r="AV55" s="314" t="str">
        <f t="shared" si="32"/>
        <v/>
      </c>
      <c r="AW55" s="314" t="str">
        <f t="shared" si="33"/>
        <v/>
      </c>
      <c r="AX55" s="314" t="str">
        <f t="shared" si="34"/>
        <v/>
      </c>
      <c r="AY55" s="314" t="str">
        <f t="shared" si="35"/>
        <v/>
      </c>
      <c r="AZ55" s="131" t="str">
        <f t="shared" si="36"/>
        <v/>
      </c>
      <c r="BA55" s="131" t="str">
        <f t="shared" si="37"/>
        <v/>
      </c>
      <c r="BB55" s="390" t="str">
        <f t="shared" si="60"/>
        <v/>
      </c>
      <c r="BC55" s="390" t="str">
        <f t="shared" si="61"/>
        <v/>
      </c>
      <c r="BD55" s="390" t="str">
        <f t="shared" si="62"/>
        <v/>
      </c>
      <c r="BE55" s="390" t="str">
        <f t="shared" si="54"/>
        <v/>
      </c>
      <c r="BF55" s="131" t="str">
        <f t="shared" si="63"/>
        <v/>
      </c>
      <c r="BG55" s="131" t="str">
        <f t="shared" si="64"/>
        <v/>
      </c>
      <c r="BH55" s="314" t="str">
        <f t="shared" si="57"/>
        <v/>
      </c>
      <c r="BI55" s="131" t="str">
        <f t="shared" si="38"/>
        <v/>
      </c>
      <c r="BJ55" s="321" t="str">
        <f t="shared" si="39"/>
        <v/>
      </c>
      <c r="BK55" s="136" t="str">
        <f t="shared" si="40"/>
        <v/>
      </c>
      <c r="BL55" s="137" t="str">
        <f t="shared" si="41"/>
        <v/>
      </c>
      <c r="BM55" s="321" t="str">
        <f>IF(O55="","",ROUND(SUM($BM$29,$BJ$31:BJ55),4))</f>
        <v/>
      </c>
      <c r="BN55" s="332" t="str">
        <f t="shared" si="42"/>
        <v/>
      </c>
      <c r="BO55" s="333" t="str">
        <f t="shared" si="43"/>
        <v/>
      </c>
      <c r="BP55" s="334" t="s">
        <v>45</v>
      </c>
      <c r="BQ55" s="335" t="str">
        <f t="shared" si="44"/>
        <v/>
      </c>
      <c r="BR55" s="138" t="str">
        <f t="shared" si="45"/>
        <v/>
      </c>
      <c r="BS55" s="139" t="str">
        <f t="shared" si="46"/>
        <v/>
      </c>
      <c r="BT55" s="140" t="s">
        <v>45</v>
      </c>
      <c r="BU55" s="141" t="str">
        <f t="shared" si="47"/>
        <v/>
      </c>
      <c r="BV55" s="725"/>
      <c r="BW55" s="729" t="str">
        <f>IF(BV55&lt;&gt;0,SUM($BV$30:BV55),"")</f>
        <v/>
      </c>
    </row>
    <row r="56" spans="1:75" s="24" customFormat="1" ht="11.25" customHeight="1" x14ac:dyDescent="0.2">
      <c r="A56" s="11">
        <f t="shared" si="5"/>
        <v>1</v>
      </c>
      <c r="B56" s="128" t="str">
        <f>IF($B$72=1,"Fr","")</f>
        <v>Fr</v>
      </c>
      <c r="C56" s="129">
        <f t="shared" si="59"/>
        <v>45555</v>
      </c>
      <c r="D56" s="389">
        <f t="shared" si="6"/>
        <v>0</v>
      </c>
      <c r="E56" s="390">
        <f t="shared" si="7"/>
        <v>7.7000000000000011</v>
      </c>
      <c r="F56" s="390"/>
      <c r="G56" s="390">
        <f t="shared" si="8"/>
        <v>7.7</v>
      </c>
      <c r="H56" s="391">
        <f>IF(SUM(E57:$E$67)=0,1,0)</f>
        <v>0</v>
      </c>
      <c r="I56" s="391">
        <f t="shared" si="9"/>
        <v>0</v>
      </c>
      <c r="J56" s="391">
        <f t="shared" si="10"/>
        <v>0</v>
      </c>
      <c r="K56" s="130">
        <f t="shared" si="58"/>
        <v>38</v>
      </c>
      <c r="L56" s="131">
        <f t="shared" si="11"/>
        <v>0.32083333333333336</v>
      </c>
      <c r="M56" s="738"/>
      <c r="N56" s="737"/>
      <c r="O56" s="132"/>
      <c r="P56" s="133"/>
      <c r="Q56" s="134"/>
      <c r="R56" s="133"/>
      <c r="S56" s="134"/>
      <c r="T56" s="133"/>
      <c r="U56" s="134"/>
      <c r="V56" s="524"/>
      <c r="W56" s="525"/>
      <c r="X56" s="370" t="str">
        <f t="shared" si="12"/>
        <v>0:</v>
      </c>
      <c r="Y56" s="371" t="str">
        <f t="shared" si="13"/>
        <v>0:</v>
      </c>
      <c r="Z56" s="370" t="str">
        <f t="shared" si="14"/>
        <v>0:</v>
      </c>
      <c r="AA56" s="371" t="str">
        <f t="shared" si="15"/>
        <v>0:</v>
      </c>
      <c r="AB56" s="370" t="str">
        <f t="shared" si="16"/>
        <v>0:</v>
      </c>
      <c r="AC56" s="371" t="str">
        <f t="shared" si="17"/>
        <v>0:</v>
      </c>
      <c r="AD56" s="517" t="str">
        <f t="shared" si="18"/>
        <v>0:</v>
      </c>
      <c r="AE56" s="518" t="str">
        <f t="shared" si="19"/>
        <v>0:</v>
      </c>
      <c r="AF56" s="194"/>
      <c r="AG56" s="271" t="str">
        <f t="shared" si="20"/>
        <v/>
      </c>
      <c r="AH56" s="510" t="str">
        <f t="shared" si="48"/>
        <v/>
      </c>
      <c r="AI56" s="510" t="str">
        <f t="shared" si="49"/>
        <v/>
      </c>
      <c r="AJ56" s="131" t="str">
        <f t="shared" si="50"/>
        <v/>
      </c>
      <c r="AK56" s="314" t="str">
        <f t="shared" si="21"/>
        <v/>
      </c>
      <c r="AL56" s="310" t="str">
        <f t="shared" si="22"/>
        <v/>
      </c>
      <c r="AM56" s="135" t="str">
        <f t="shared" si="23"/>
        <v/>
      </c>
      <c r="AN56" s="314" t="str">
        <f t="shared" si="24"/>
        <v/>
      </c>
      <c r="AO56" s="510" t="str">
        <f t="shared" si="25"/>
        <v/>
      </c>
      <c r="AP56" s="510" t="str">
        <f t="shared" si="26"/>
        <v/>
      </c>
      <c r="AQ56" s="131" t="str">
        <f t="shared" si="27"/>
        <v/>
      </c>
      <c r="AR56" s="314" t="str">
        <f t="shared" si="28"/>
        <v/>
      </c>
      <c r="AS56" s="131" t="str">
        <f t="shared" si="29"/>
        <v/>
      </c>
      <c r="AT56" s="314" t="str">
        <f t="shared" si="30"/>
        <v/>
      </c>
      <c r="AU56" s="131" t="str">
        <f t="shared" si="31"/>
        <v/>
      </c>
      <c r="AV56" s="314" t="str">
        <f t="shared" si="32"/>
        <v/>
      </c>
      <c r="AW56" s="314" t="str">
        <f t="shared" si="33"/>
        <v/>
      </c>
      <c r="AX56" s="314" t="str">
        <f t="shared" si="34"/>
        <v/>
      </c>
      <c r="AY56" s="314" t="str">
        <f t="shared" si="35"/>
        <v/>
      </c>
      <c r="AZ56" s="131" t="str">
        <f t="shared" si="36"/>
        <v/>
      </c>
      <c r="BA56" s="131" t="str">
        <f t="shared" si="37"/>
        <v/>
      </c>
      <c r="BB56" s="390" t="str">
        <f t="shared" si="60"/>
        <v/>
      </c>
      <c r="BC56" s="390" t="str">
        <f t="shared" si="61"/>
        <v/>
      </c>
      <c r="BD56" s="390" t="str">
        <f t="shared" si="62"/>
        <v/>
      </c>
      <c r="BE56" s="390" t="str">
        <f t="shared" si="54"/>
        <v/>
      </c>
      <c r="BF56" s="131" t="str">
        <f t="shared" si="63"/>
        <v/>
      </c>
      <c r="BG56" s="131" t="str">
        <f t="shared" si="64"/>
        <v/>
      </c>
      <c r="BH56" s="314" t="str">
        <f t="shared" si="57"/>
        <v/>
      </c>
      <c r="BI56" s="131" t="str">
        <f t="shared" si="38"/>
        <v/>
      </c>
      <c r="BJ56" s="321" t="str">
        <f t="shared" si="39"/>
        <v/>
      </c>
      <c r="BK56" s="136" t="str">
        <f t="shared" si="40"/>
        <v/>
      </c>
      <c r="BL56" s="137" t="str">
        <f t="shared" si="41"/>
        <v/>
      </c>
      <c r="BM56" s="321" t="str">
        <f>IF(O56="","",ROUND(SUM($BM$29,$BJ$31:BJ56),4))</f>
        <v/>
      </c>
      <c r="BN56" s="332" t="str">
        <f t="shared" si="42"/>
        <v/>
      </c>
      <c r="BO56" s="333" t="str">
        <f t="shared" si="43"/>
        <v/>
      </c>
      <c r="BP56" s="334" t="s">
        <v>45</v>
      </c>
      <c r="BQ56" s="335" t="str">
        <f t="shared" si="44"/>
        <v/>
      </c>
      <c r="BR56" s="138" t="str">
        <f t="shared" si="45"/>
        <v/>
      </c>
      <c r="BS56" s="139" t="str">
        <f t="shared" si="46"/>
        <v/>
      </c>
      <c r="BT56" s="140" t="s">
        <v>45</v>
      </c>
      <c r="BU56" s="141" t="str">
        <f t="shared" si="47"/>
        <v/>
      </c>
      <c r="BV56" s="725"/>
      <c r="BW56" s="729" t="str">
        <f>IF(BV56&lt;&gt;0,SUM($BV$30:BV56),"")</f>
        <v/>
      </c>
    </row>
    <row r="57" spans="1:75" s="74" customFormat="1" ht="11.25" customHeight="1" x14ac:dyDescent="0.2">
      <c r="A57" s="11">
        <f t="shared" si="5"/>
        <v>1</v>
      </c>
      <c r="B57" s="149" t="str">
        <f>IF($B$72=1,"Sa","")</f>
        <v>Sa</v>
      </c>
      <c r="C57" s="150">
        <f t="shared" si="59"/>
        <v>45556</v>
      </c>
      <c r="D57" s="389">
        <f t="shared" si="6"/>
        <v>0</v>
      </c>
      <c r="E57" s="390">
        <f t="shared" si="7"/>
        <v>0</v>
      </c>
      <c r="F57" s="390"/>
      <c r="G57" s="390">
        <f t="shared" si="8"/>
        <v>0</v>
      </c>
      <c r="H57" s="391">
        <f>IF(SUM(E58:$E$67)=0,1,0)</f>
        <v>0</v>
      </c>
      <c r="I57" s="391">
        <f t="shared" si="9"/>
        <v>0</v>
      </c>
      <c r="J57" s="391">
        <f t="shared" si="10"/>
        <v>0</v>
      </c>
      <c r="K57" s="151">
        <f t="shared" si="58"/>
        <v>38</v>
      </c>
      <c r="L57" s="152">
        <f t="shared" si="11"/>
        <v>0</v>
      </c>
      <c r="M57" s="774"/>
      <c r="N57" s="776"/>
      <c r="O57" s="163"/>
      <c r="P57" s="154"/>
      <c r="Q57" s="155"/>
      <c r="R57" s="154"/>
      <c r="S57" s="155"/>
      <c r="T57" s="154"/>
      <c r="U57" s="155"/>
      <c r="V57" s="524"/>
      <c r="W57" s="525"/>
      <c r="X57" s="370" t="str">
        <f t="shared" si="12"/>
        <v>0:</v>
      </c>
      <c r="Y57" s="371" t="str">
        <f t="shared" si="13"/>
        <v>0:</v>
      </c>
      <c r="Z57" s="370" t="str">
        <f t="shared" si="14"/>
        <v>0:</v>
      </c>
      <c r="AA57" s="371" t="str">
        <f t="shared" si="15"/>
        <v>0:</v>
      </c>
      <c r="AB57" s="370" t="str">
        <f t="shared" si="16"/>
        <v>0:</v>
      </c>
      <c r="AC57" s="371" t="str">
        <f t="shared" si="17"/>
        <v>0:</v>
      </c>
      <c r="AD57" s="517" t="str">
        <f t="shared" si="18"/>
        <v>0:</v>
      </c>
      <c r="AE57" s="518" t="str">
        <f t="shared" si="19"/>
        <v>0:</v>
      </c>
      <c r="AF57" s="197"/>
      <c r="AG57" s="272" t="str">
        <f t="shared" si="20"/>
        <v/>
      </c>
      <c r="AH57" s="527" t="str">
        <f t="shared" si="48"/>
        <v/>
      </c>
      <c r="AI57" s="527" t="str">
        <f t="shared" si="49"/>
        <v/>
      </c>
      <c r="AJ57" s="152" t="str">
        <f t="shared" si="50"/>
        <v/>
      </c>
      <c r="AK57" s="314" t="str">
        <f t="shared" si="21"/>
        <v/>
      </c>
      <c r="AL57" s="310" t="str">
        <f t="shared" si="22"/>
        <v/>
      </c>
      <c r="AM57" s="152" t="str">
        <f t="shared" si="23"/>
        <v/>
      </c>
      <c r="AN57" s="314" t="str">
        <f t="shared" si="24"/>
        <v/>
      </c>
      <c r="AO57" s="527" t="str">
        <f t="shared" si="25"/>
        <v/>
      </c>
      <c r="AP57" s="527" t="str">
        <f t="shared" si="26"/>
        <v/>
      </c>
      <c r="AQ57" s="152" t="str">
        <f t="shared" si="27"/>
        <v/>
      </c>
      <c r="AR57" s="314" t="str">
        <f t="shared" si="28"/>
        <v/>
      </c>
      <c r="AS57" s="152" t="str">
        <f t="shared" si="29"/>
        <v/>
      </c>
      <c r="AT57" s="314" t="str">
        <f t="shared" si="30"/>
        <v/>
      </c>
      <c r="AU57" s="152" t="str">
        <f t="shared" si="31"/>
        <v/>
      </c>
      <c r="AV57" s="314" t="str">
        <f t="shared" si="32"/>
        <v/>
      </c>
      <c r="AW57" s="314" t="str">
        <f t="shared" si="33"/>
        <v/>
      </c>
      <c r="AX57" s="314" t="str">
        <f t="shared" si="34"/>
        <v/>
      </c>
      <c r="AY57" s="314" t="str">
        <f t="shared" si="35"/>
        <v/>
      </c>
      <c r="AZ57" s="152" t="str">
        <f t="shared" si="36"/>
        <v/>
      </c>
      <c r="BA57" s="152" t="str">
        <f t="shared" si="37"/>
        <v/>
      </c>
      <c r="BB57" s="390" t="str">
        <f t="shared" si="60"/>
        <v/>
      </c>
      <c r="BC57" s="390" t="str">
        <f t="shared" si="61"/>
        <v/>
      </c>
      <c r="BD57" s="390" t="str">
        <f t="shared" si="62"/>
        <v/>
      </c>
      <c r="BE57" s="390" t="str">
        <f t="shared" si="54"/>
        <v/>
      </c>
      <c r="BF57" s="152" t="str">
        <f t="shared" si="63"/>
        <v/>
      </c>
      <c r="BG57" s="152" t="str">
        <f t="shared" si="64"/>
        <v/>
      </c>
      <c r="BH57" s="314" t="str">
        <f t="shared" si="57"/>
        <v/>
      </c>
      <c r="BI57" s="152" t="str">
        <f t="shared" si="38"/>
        <v/>
      </c>
      <c r="BJ57" s="321" t="str">
        <f t="shared" si="39"/>
        <v/>
      </c>
      <c r="BK57" s="157" t="str">
        <f t="shared" si="40"/>
        <v/>
      </c>
      <c r="BL57" s="158" t="str">
        <f t="shared" si="41"/>
        <v/>
      </c>
      <c r="BM57" s="321" t="str">
        <f>IF(O57="","",ROUND(SUM($BM$29,$BJ$31:BJ57),4))</f>
        <v/>
      </c>
      <c r="BN57" s="332" t="str">
        <f t="shared" si="42"/>
        <v/>
      </c>
      <c r="BO57" s="333" t="str">
        <f t="shared" si="43"/>
        <v/>
      </c>
      <c r="BP57" s="334" t="s">
        <v>45</v>
      </c>
      <c r="BQ57" s="335" t="str">
        <f t="shared" si="44"/>
        <v/>
      </c>
      <c r="BR57" s="159" t="str">
        <f t="shared" si="45"/>
        <v/>
      </c>
      <c r="BS57" s="160" t="str">
        <f t="shared" si="46"/>
        <v/>
      </c>
      <c r="BT57" s="161" t="s">
        <v>45</v>
      </c>
      <c r="BU57" s="162" t="str">
        <f t="shared" si="47"/>
        <v/>
      </c>
      <c r="BV57" s="725"/>
      <c r="BW57" s="729" t="str">
        <f>IF(BV57&lt;&gt;0,SUM($BV$30:BV57),"")</f>
        <v/>
      </c>
    </row>
    <row r="58" spans="1:75" s="74" customFormat="1" ht="11.25" customHeight="1" x14ac:dyDescent="0.2">
      <c r="A58" s="11">
        <f t="shared" si="5"/>
        <v>1</v>
      </c>
      <c r="B58" s="149" t="str">
        <f>IF($B$72=1,"So","")</f>
        <v>So</v>
      </c>
      <c r="C58" s="150">
        <f t="shared" si="59"/>
        <v>45557</v>
      </c>
      <c r="D58" s="389">
        <f t="shared" si="6"/>
        <v>0</v>
      </c>
      <c r="E58" s="390">
        <f t="shared" si="7"/>
        <v>0</v>
      </c>
      <c r="F58" s="390"/>
      <c r="G58" s="390">
        <f t="shared" si="8"/>
        <v>0</v>
      </c>
      <c r="H58" s="391">
        <f>IF(SUM(E59:$E$67)=0,1,0)</f>
        <v>0</v>
      </c>
      <c r="I58" s="391">
        <f t="shared" si="9"/>
        <v>0</v>
      </c>
      <c r="J58" s="391">
        <f t="shared" si="10"/>
        <v>0</v>
      </c>
      <c r="K58" s="151">
        <f t="shared" si="58"/>
        <v>38</v>
      </c>
      <c r="L58" s="152">
        <f t="shared" si="11"/>
        <v>0</v>
      </c>
      <c r="M58" s="774"/>
      <c r="N58" s="776"/>
      <c r="O58" s="163"/>
      <c r="P58" s="154"/>
      <c r="Q58" s="155"/>
      <c r="R58" s="154"/>
      <c r="S58" s="155"/>
      <c r="T58" s="154"/>
      <c r="U58" s="155"/>
      <c r="V58" s="524"/>
      <c r="W58" s="525"/>
      <c r="X58" s="370" t="str">
        <f t="shared" si="12"/>
        <v>0:</v>
      </c>
      <c r="Y58" s="371" t="str">
        <f t="shared" si="13"/>
        <v>0:</v>
      </c>
      <c r="Z58" s="370" t="str">
        <f t="shared" si="14"/>
        <v>0:</v>
      </c>
      <c r="AA58" s="371" t="str">
        <f t="shared" si="15"/>
        <v>0:</v>
      </c>
      <c r="AB58" s="370" t="str">
        <f t="shared" si="16"/>
        <v>0:</v>
      </c>
      <c r="AC58" s="371" t="str">
        <f t="shared" si="17"/>
        <v>0:</v>
      </c>
      <c r="AD58" s="517" t="str">
        <f t="shared" si="18"/>
        <v>0:</v>
      </c>
      <c r="AE58" s="518" t="str">
        <f t="shared" si="19"/>
        <v>0:</v>
      </c>
      <c r="AF58" s="197"/>
      <c r="AG58" s="272" t="str">
        <f t="shared" si="20"/>
        <v/>
      </c>
      <c r="AH58" s="527" t="str">
        <f t="shared" si="48"/>
        <v/>
      </c>
      <c r="AI58" s="527" t="str">
        <f t="shared" si="49"/>
        <v/>
      </c>
      <c r="AJ58" s="152" t="str">
        <f t="shared" si="50"/>
        <v/>
      </c>
      <c r="AK58" s="314" t="str">
        <f t="shared" si="21"/>
        <v/>
      </c>
      <c r="AL58" s="310" t="str">
        <f t="shared" si="22"/>
        <v/>
      </c>
      <c r="AM58" s="152" t="str">
        <f t="shared" si="23"/>
        <v/>
      </c>
      <c r="AN58" s="314" t="str">
        <f t="shared" si="24"/>
        <v/>
      </c>
      <c r="AO58" s="527" t="str">
        <f t="shared" si="25"/>
        <v/>
      </c>
      <c r="AP58" s="527" t="str">
        <f t="shared" si="26"/>
        <v/>
      </c>
      <c r="AQ58" s="152" t="str">
        <f t="shared" si="27"/>
        <v/>
      </c>
      <c r="AR58" s="314" t="str">
        <f t="shared" si="28"/>
        <v/>
      </c>
      <c r="AS58" s="152" t="str">
        <f t="shared" si="29"/>
        <v/>
      </c>
      <c r="AT58" s="314" t="str">
        <f t="shared" si="30"/>
        <v/>
      </c>
      <c r="AU58" s="152" t="str">
        <f t="shared" si="31"/>
        <v/>
      </c>
      <c r="AV58" s="314" t="str">
        <f t="shared" si="32"/>
        <v/>
      </c>
      <c r="AW58" s="314" t="str">
        <f t="shared" si="33"/>
        <v/>
      </c>
      <c r="AX58" s="314" t="str">
        <f t="shared" si="34"/>
        <v/>
      </c>
      <c r="AY58" s="314" t="str">
        <f t="shared" si="35"/>
        <v/>
      </c>
      <c r="AZ58" s="152" t="str">
        <f t="shared" si="36"/>
        <v/>
      </c>
      <c r="BA58" s="152" t="str">
        <f t="shared" si="37"/>
        <v/>
      </c>
      <c r="BB58" s="390" t="str">
        <f t="shared" si="60"/>
        <v/>
      </c>
      <c r="BC58" s="390" t="str">
        <f t="shared" si="61"/>
        <v/>
      </c>
      <c r="BD58" s="390" t="str">
        <f t="shared" si="62"/>
        <v/>
      </c>
      <c r="BE58" s="390" t="str">
        <f t="shared" si="54"/>
        <v/>
      </c>
      <c r="BF58" s="152" t="str">
        <f t="shared" si="63"/>
        <v/>
      </c>
      <c r="BG58" s="152" t="str">
        <f t="shared" si="64"/>
        <v/>
      </c>
      <c r="BH58" s="314" t="str">
        <f t="shared" si="57"/>
        <v/>
      </c>
      <c r="BI58" s="152" t="str">
        <f t="shared" si="38"/>
        <v/>
      </c>
      <c r="BJ58" s="321" t="str">
        <f t="shared" si="39"/>
        <v/>
      </c>
      <c r="BK58" s="157" t="str">
        <f t="shared" si="40"/>
        <v/>
      </c>
      <c r="BL58" s="158" t="str">
        <f t="shared" si="41"/>
        <v/>
      </c>
      <c r="BM58" s="321" t="str">
        <f>IF(O58="","",ROUND(SUM($BM$29,$BJ$31:BJ58),4))</f>
        <v/>
      </c>
      <c r="BN58" s="332" t="str">
        <f t="shared" si="42"/>
        <v/>
      </c>
      <c r="BO58" s="333" t="str">
        <f t="shared" si="43"/>
        <v/>
      </c>
      <c r="BP58" s="334" t="s">
        <v>45</v>
      </c>
      <c r="BQ58" s="335" t="str">
        <f t="shared" si="44"/>
        <v/>
      </c>
      <c r="BR58" s="159" t="str">
        <f t="shared" si="45"/>
        <v/>
      </c>
      <c r="BS58" s="160" t="str">
        <f t="shared" si="46"/>
        <v/>
      </c>
      <c r="BT58" s="161" t="s">
        <v>45</v>
      </c>
      <c r="BU58" s="162" t="str">
        <f t="shared" si="47"/>
        <v/>
      </c>
      <c r="BV58" s="725"/>
      <c r="BW58" s="729" t="str">
        <f>IF(BV58&lt;&gt;0,SUM($BV$30:BV58),"")</f>
        <v/>
      </c>
    </row>
    <row r="59" spans="1:75" s="24" customFormat="1" ht="11.25" customHeight="1" x14ac:dyDescent="0.2">
      <c r="A59" s="11">
        <f t="shared" si="5"/>
        <v>1</v>
      </c>
      <c r="B59" s="128" t="str">
        <f>IF($B$72=1,"Mo","")</f>
        <v>Mo</v>
      </c>
      <c r="C59" s="129">
        <f t="shared" si="59"/>
        <v>45558</v>
      </c>
      <c r="D59" s="389">
        <f t="shared" si="6"/>
        <v>1</v>
      </c>
      <c r="E59" s="390">
        <f t="shared" si="7"/>
        <v>7.7000000000000011</v>
      </c>
      <c r="F59" s="390"/>
      <c r="G59" s="390">
        <f t="shared" si="8"/>
        <v>7.7</v>
      </c>
      <c r="H59" s="391">
        <f>IF(SUM(E60:$E$67)=0,1,0)</f>
        <v>0</v>
      </c>
      <c r="I59" s="391">
        <f t="shared" si="9"/>
        <v>0</v>
      </c>
      <c r="J59" s="391">
        <f t="shared" si="10"/>
        <v>0</v>
      </c>
      <c r="K59" s="130">
        <f t="shared" si="58"/>
        <v>39</v>
      </c>
      <c r="L59" s="131">
        <f t="shared" si="11"/>
        <v>0.32083333333333336</v>
      </c>
      <c r="M59" s="738"/>
      <c r="N59" s="737"/>
      <c r="O59" s="132"/>
      <c r="P59" s="133"/>
      <c r="Q59" s="134"/>
      <c r="R59" s="133"/>
      <c r="S59" s="134"/>
      <c r="T59" s="133"/>
      <c r="U59" s="134"/>
      <c r="V59" s="524"/>
      <c r="W59" s="525"/>
      <c r="X59" s="370" t="str">
        <f t="shared" si="12"/>
        <v>0:</v>
      </c>
      <c r="Y59" s="371" t="str">
        <f t="shared" si="13"/>
        <v>0:</v>
      </c>
      <c r="Z59" s="370" t="str">
        <f t="shared" si="14"/>
        <v>0:</v>
      </c>
      <c r="AA59" s="371" t="str">
        <f t="shared" si="15"/>
        <v>0:</v>
      </c>
      <c r="AB59" s="370" t="str">
        <f t="shared" si="16"/>
        <v>0:</v>
      </c>
      <c r="AC59" s="371" t="str">
        <f t="shared" si="17"/>
        <v>0:</v>
      </c>
      <c r="AD59" s="517" t="str">
        <f t="shared" si="18"/>
        <v>0:</v>
      </c>
      <c r="AE59" s="518" t="str">
        <f t="shared" si="19"/>
        <v>0:</v>
      </c>
      <c r="AF59" s="194"/>
      <c r="AG59" s="271" t="str">
        <f t="shared" si="20"/>
        <v/>
      </c>
      <c r="AH59" s="510" t="str">
        <f t="shared" si="48"/>
        <v/>
      </c>
      <c r="AI59" s="510" t="str">
        <f t="shared" si="49"/>
        <v/>
      </c>
      <c r="AJ59" s="131" t="str">
        <f t="shared" si="50"/>
        <v/>
      </c>
      <c r="AK59" s="314" t="str">
        <f t="shared" si="21"/>
        <v/>
      </c>
      <c r="AL59" s="310" t="str">
        <f t="shared" si="22"/>
        <v/>
      </c>
      <c r="AM59" s="135" t="str">
        <f t="shared" si="23"/>
        <v/>
      </c>
      <c r="AN59" s="314" t="str">
        <f t="shared" si="24"/>
        <v/>
      </c>
      <c r="AO59" s="510" t="str">
        <f t="shared" si="25"/>
        <v/>
      </c>
      <c r="AP59" s="510" t="str">
        <f t="shared" si="26"/>
        <v/>
      </c>
      <c r="AQ59" s="131" t="str">
        <f t="shared" si="27"/>
        <v/>
      </c>
      <c r="AR59" s="314" t="str">
        <f t="shared" si="28"/>
        <v/>
      </c>
      <c r="AS59" s="131" t="str">
        <f t="shared" si="29"/>
        <v/>
      </c>
      <c r="AT59" s="314" t="str">
        <f t="shared" si="30"/>
        <v/>
      </c>
      <c r="AU59" s="131" t="str">
        <f t="shared" si="31"/>
        <v/>
      </c>
      <c r="AV59" s="314" t="str">
        <f t="shared" si="32"/>
        <v/>
      </c>
      <c r="AW59" s="314" t="str">
        <f t="shared" si="33"/>
        <v/>
      </c>
      <c r="AX59" s="314" t="str">
        <f t="shared" si="34"/>
        <v/>
      </c>
      <c r="AY59" s="314" t="str">
        <f t="shared" si="35"/>
        <v/>
      </c>
      <c r="AZ59" s="131" t="str">
        <f t="shared" si="36"/>
        <v/>
      </c>
      <c r="BA59" s="131" t="str">
        <f t="shared" si="37"/>
        <v/>
      </c>
      <c r="BB59" s="390" t="str">
        <f t="shared" si="60"/>
        <v/>
      </c>
      <c r="BC59" s="390" t="str">
        <f t="shared" si="61"/>
        <v/>
      </c>
      <c r="BD59" s="390" t="str">
        <f t="shared" si="62"/>
        <v/>
      </c>
      <c r="BE59" s="390" t="str">
        <f t="shared" si="54"/>
        <v/>
      </c>
      <c r="BF59" s="131" t="str">
        <f t="shared" si="63"/>
        <v/>
      </c>
      <c r="BG59" s="131" t="str">
        <f t="shared" si="64"/>
        <v/>
      </c>
      <c r="BH59" s="314" t="str">
        <f t="shared" si="57"/>
        <v/>
      </c>
      <c r="BI59" s="131" t="str">
        <f t="shared" si="38"/>
        <v/>
      </c>
      <c r="BJ59" s="321" t="str">
        <f t="shared" si="39"/>
        <v/>
      </c>
      <c r="BK59" s="136" t="str">
        <f t="shared" si="40"/>
        <v/>
      </c>
      <c r="BL59" s="137" t="str">
        <f t="shared" si="41"/>
        <v/>
      </c>
      <c r="BM59" s="321" t="str">
        <f>IF(O59="","",ROUND(SUM($BM$29,$BJ$31:BJ59),4))</f>
        <v/>
      </c>
      <c r="BN59" s="332" t="str">
        <f t="shared" si="42"/>
        <v/>
      </c>
      <c r="BO59" s="333" t="str">
        <f t="shared" si="43"/>
        <v/>
      </c>
      <c r="BP59" s="334" t="s">
        <v>45</v>
      </c>
      <c r="BQ59" s="335" t="str">
        <f t="shared" si="44"/>
        <v/>
      </c>
      <c r="BR59" s="138" t="str">
        <f t="shared" si="45"/>
        <v/>
      </c>
      <c r="BS59" s="139" t="str">
        <f t="shared" si="46"/>
        <v/>
      </c>
      <c r="BT59" s="140" t="s">
        <v>45</v>
      </c>
      <c r="BU59" s="141" t="str">
        <f t="shared" si="47"/>
        <v/>
      </c>
      <c r="BV59" s="725"/>
      <c r="BW59" s="729" t="str">
        <f>IF(BV59&lt;&gt;0,SUM($BV$30:BV59),"")</f>
        <v/>
      </c>
    </row>
    <row r="60" spans="1:75" s="24" customFormat="1" ht="11.25" customHeight="1" x14ac:dyDescent="0.2">
      <c r="A60" s="11">
        <f t="shared" si="5"/>
        <v>1</v>
      </c>
      <c r="B60" s="128" t="str">
        <f>IF($B$72=1,"Di","")</f>
        <v>Di</v>
      </c>
      <c r="C60" s="129">
        <f t="shared" si="59"/>
        <v>45559</v>
      </c>
      <c r="D60" s="389">
        <f t="shared" si="6"/>
        <v>1</v>
      </c>
      <c r="E60" s="390">
        <f t="shared" si="7"/>
        <v>7.7000000000000011</v>
      </c>
      <c r="F60" s="390"/>
      <c r="G60" s="390">
        <f t="shared" si="8"/>
        <v>7.7</v>
      </c>
      <c r="H60" s="391">
        <f>IF(SUM(E61:$E$67)=0,1,0)</f>
        <v>0</v>
      </c>
      <c r="I60" s="391">
        <f t="shared" si="9"/>
        <v>0</v>
      </c>
      <c r="J60" s="391">
        <f t="shared" si="10"/>
        <v>0</v>
      </c>
      <c r="K60" s="130">
        <f t="shared" si="58"/>
        <v>39</v>
      </c>
      <c r="L60" s="131">
        <f t="shared" si="11"/>
        <v>0.32083333333333336</v>
      </c>
      <c r="M60" s="738"/>
      <c r="N60" s="737"/>
      <c r="O60" s="132"/>
      <c r="P60" s="133"/>
      <c r="Q60" s="134"/>
      <c r="R60" s="133"/>
      <c r="S60" s="134"/>
      <c r="T60" s="133"/>
      <c r="U60" s="134"/>
      <c r="V60" s="524"/>
      <c r="W60" s="525"/>
      <c r="X60" s="370" t="str">
        <f t="shared" si="12"/>
        <v>0:</v>
      </c>
      <c r="Y60" s="371" t="str">
        <f t="shared" si="13"/>
        <v>0:</v>
      </c>
      <c r="Z60" s="370" t="str">
        <f t="shared" si="14"/>
        <v>0:</v>
      </c>
      <c r="AA60" s="371" t="str">
        <f t="shared" si="15"/>
        <v>0:</v>
      </c>
      <c r="AB60" s="370" t="str">
        <f t="shared" si="16"/>
        <v>0:</v>
      </c>
      <c r="AC60" s="371" t="str">
        <f t="shared" si="17"/>
        <v>0:</v>
      </c>
      <c r="AD60" s="517" t="str">
        <f t="shared" si="18"/>
        <v>0:</v>
      </c>
      <c r="AE60" s="518" t="str">
        <f t="shared" si="19"/>
        <v>0:</v>
      </c>
      <c r="AF60" s="194"/>
      <c r="AG60" s="271" t="str">
        <f t="shared" si="20"/>
        <v/>
      </c>
      <c r="AH60" s="510" t="str">
        <f t="shared" si="48"/>
        <v/>
      </c>
      <c r="AI60" s="510" t="str">
        <f t="shared" si="49"/>
        <v/>
      </c>
      <c r="AJ60" s="131" t="str">
        <f t="shared" si="50"/>
        <v/>
      </c>
      <c r="AK60" s="314" t="str">
        <f t="shared" si="21"/>
        <v/>
      </c>
      <c r="AL60" s="310" t="str">
        <f t="shared" si="22"/>
        <v/>
      </c>
      <c r="AM60" s="135" t="str">
        <f t="shared" si="23"/>
        <v/>
      </c>
      <c r="AN60" s="314" t="str">
        <f t="shared" si="24"/>
        <v/>
      </c>
      <c r="AO60" s="510" t="str">
        <f t="shared" si="25"/>
        <v/>
      </c>
      <c r="AP60" s="510" t="str">
        <f t="shared" si="26"/>
        <v/>
      </c>
      <c r="AQ60" s="131" t="str">
        <f t="shared" si="27"/>
        <v/>
      </c>
      <c r="AR60" s="314" t="str">
        <f t="shared" si="28"/>
        <v/>
      </c>
      <c r="AS60" s="131" t="str">
        <f t="shared" si="29"/>
        <v/>
      </c>
      <c r="AT60" s="314" t="str">
        <f t="shared" si="30"/>
        <v/>
      </c>
      <c r="AU60" s="131" t="str">
        <f t="shared" si="31"/>
        <v/>
      </c>
      <c r="AV60" s="314" t="str">
        <f t="shared" si="32"/>
        <v/>
      </c>
      <c r="AW60" s="314" t="str">
        <f t="shared" si="33"/>
        <v/>
      </c>
      <c r="AX60" s="314" t="str">
        <f t="shared" si="34"/>
        <v/>
      </c>
      <c r="AY60" s="314" t="str">
        <f t="shared" si="35"/>
        <v/>
      </c>
      <c r="AZ60" s="131" t="str">
        <f t="shared" si="36"/>
        <v/>
      </c>
      <c r="BA60" s="131" t="str">
        <f t="shared" si="37"/>
        <v/>
      </c>
      <c r="BB60" s="390" t="str">
        <f t="shared" si="60"/>
        <v/>
      </c>
      <c r="BC60" s="390" t="str">
        <f t="shared" si="61"/>
        <v/>
      </c>
      <c r="BD60" s="390" t="str">
        <f t="shared" si="62"/>
        <v/>
      </c>
      <c r="BE60" s="390" t="str">
        <f t="shared" si="54"/>
        <v/>
      </c>
      <c r="BF60" s="131" t="str">
        <f t="shared" si="63"/>
        <v/>
      </c>
      <c r="BG60" s="131" t="str">
        <f t="shared" si="64"/>
        <v/>
      </c>
      <c r="BH60" s="314" t="str">
        <f t="shared" si="57"/>
        <v/>
      </c>
      <c r="BI60" s="131" t="str">
        <f t="shared" si="38"/>
        <v/>
      </c>
      <c r="BJ60" s="321" t="str">
        <f t="shared" si="39"/>
        <v/>
      </c>
      <c r="BK60" s="136" t="str">
        <f t="shared" si="40"/>
        <v/>
      </c>
      <c r="BL60" s="137" t="str">
        <f t="shared" si="41"/>
        <v/>
      </c>
      <c r="BM60" s="321" t="str">
        <f>IF(O60="","",ROUND(SUM($BM$29,$BJ$31:BJ60),4))</f>
        <v/>
      </c>
      <c r="BN60" s="332" t="str">
        <f t="shared" si="42"/>
        <v/>
      </c>
      <c r="BO60" s="333" t="str">
        <f t="shared" si="43"/>
        <v/>
      </c>
      <c r="BP60" s="334" t="s">
        <v>45</v>
      </c>
      <c r="BQ60" s="335" t="str">
        <f t="shared" si="44"/>
        <v/>
      </c>
      <c r="BR60" s="138" t="str">
        <f t="shared" si="45"/>
        <v/>
      </c>
      <c r="BS60" s="139" t="str">
        <f t="shared" si="46"/>
        <v/>
      </c>
      <c r="BT60" s="140" t="s">
        <v>45</v>
      </c>
      <c r="BU60" s="141" t="str">
        <f t="shared" si="47"/>
        <v/>
      </c>
      <c r="BV60" s="725"/>
      <c r="BW60" s="729" t="str">
        <f>IF(BV60&lt;&gt;0,SUM($BV$30:BV60),"")</f>
        <v/>
      </c>
    </row>
    <row r="61" spans="1:75" s="24" customFormat="1" ht="11.25" customHeight="1" x14ac:dyDescent="0.2">
      <c r="A61" s="11">
        <f t="shared" si="5"/>
        <v>1</v>
      </c>
      <c r="B61" s="128" t="str">
        <f>IF($B$72=1,"Mi","")</f>
        <v>Mi</v>
      </c>
      <c r="C61" s="129">
        <f t="shared" si="59"/>
        <v>45560</v>
      </c>
      <c r="D61" s="389">
        <f t="shared" si="6"/>
        <v>1</v>
      </c>
      <c r="E61" s="390">
        <f t="shared" si="7"/>
        <v>7.7000000000000011</v>
      </c>
      <c r="F61" s="390"/>
      <c r="G61" s="390">
        <f t="shared" si="8"/>
        <v>7.7</v>
      </c>
      <c r="H61" s="391">
        <f>IF(SUM(E62:$E$67)=0,1,0)</f>
        <v>0</v>
      </c>
      <c r="I61" s="391">
        <f t="shared" si="9"/>
        <v>0</v>
      </c>
      <c r="J61" s="391">
        <f t="shared" si="10"/>
        <v>0</v>
      </c>
      <c r="K61" s="130">
        <f t="shared" si="58"/>
        <v>39</v>
      </c>
      <c r="L61" s="131">
        <f t="shared" si="11"/>
        <v>0.32083333333333336</v>
      </c>
      <c r="M61" s="738"/>
      <c r="N61" s="737"/>
      <c r="O61" s="132"/>
      <c r="P61" s="133"/>
      <c r="Q61" s="134"/>
      <c r="R61" s="133"/>
      <c r="S61" s="134"/>
      <c r="T61" s="133"/>
      <c r="U61" s="134"/>
      <c r="V61" s="524"/>
      <c r="W61" s="525"/>
      <c r="X61" s="370" t="str">
        <f t="shared" si="12"/>
        <v>0:</v>
      </c>
      <c r="Y61" s="371" t="str">
        <f t="shared" si="13"/>
        <v>0:</v>
      </c>
      <c r="Z61" s="370" t="str">
        <f t="shared" si="14"/>
        <v>0:</v>
      </c>
      <c r="AA61" s="371" t="str">
        <f t="shared" si="15"/>
        <v>0:</v>
      </c>
      <c r="AB61" s="370" t="str">
        <f t="shared" si="16"/>
        <v>0:</v>
      </c>
      <c r="AC61" s="371" t="str">
        <f t="shared" si="17"/>
        <v>0:</v>
      </c>
      <c r="AD61" s="517" t="str">
        <f t="shared" si="18"/>
        <v>0:</v>
      </c>
      <c r="AE61" s="518" t="str">
        <f t="shared" si="19"/>
        <v>0:</v>
      </c>
      <c r="AF61" s="194"/>
      <c r="AG61" s="271" t="str">
        <f t="shared" si="20"/>
        <v/>
      </c>
      <c r="AH61" s="510" t="str">
        <f t="shared" si="48"/>
        <v/>
      </c>
      <c r="AI61" s="510" t="str">
        <f t="shared" si="49"/>
        <v/>
      </c>
      <c r="AJ61" s="131" t="str">
        <f t="shared" si="50"/>
        <v/>
      </c>
      <c r="AK61" s="314" t="str">
        <f t="shared" si="21"/>
        <v/>
      </c>
      <c r="AL61" s="310" t="str">
        <f t="shared" si="22"/>
        <v/>
      </c>
      <c r="AM61" s="135" t="str">
        <f t="shared" si="23"/>
        <v/>
      </c>
      <c r="AN61" s="314" t="str">
        <f t="shared" si="24"/>
        <v/>
      </c>
      <c r="AO61" s="510" t="str">
        <f t="shared" si="25"/>
        <v/>
      </c>
      <c r="AP61" s="510" t="str">
        <f t="shared" si="26"/>
        <v/>
      </c>
      <c r="AQ61" s="131" t="str">
        <f t="shared" si="27"/>
        <v/>
      </c>
      <c r="AR61" s="314" t="str">
        <f t="shared" si="28"/>
        <v/>
      </c>
      <c r="AS61" s="131" t="str">
        <f t="shared" si="29"/>
        <v/>
      </c>
      <c r="AT61" s="314" t="str">
        <f t="shared" si="30"/>
        <v/>
      </c>
      <c r="AU61" s="131" t="str">
        <f t="shared" si="31"/>
        <v/>
      </c>
      <c r="AV61" s="314" t="str">
        <f t="shared" si="32"/>
        <v/>
      </c>
      <c r="AW61" s="314" t="str">
        <f t="shared" si="33"/>
        <v/>
      </c>
      <c r="AX61" s="314" t="str">
        <f t="shared" si="34"/>
        <v/>
      </c>
      <c r="AY61" s="314" t="str">
        <f t="shared" si="35"/>
        <v/>
      </c>
      <c r="AZ61" s="131" t="str">
        <f t="shared" si="36"/>
        <v/>
      </c>
      <c r="BA61" s="131" t="str">
        <f t="shared" si="37"/>
        <v/>
      </c>
      <c r="BB61" s="390" t="str">
        <f t="shared" si="60"/>
        <v/>
      </c>
      <c r="BC61" s="390" t="str">
        <f t="shared" si="61"/>
        <v/>
      </c>
      <c r="BD61" s="390" t="str">
        <f t="shared" si="62"/>
        <v/>
      </c>
      <c r="BE61" s="390" t="str">
        <f t="shared" si="54"/>
        <v/>
      </c>
      <c r="BF61" s="131" t="str">
        <f t="shared" si="63"/>
        <v/>
      </c>
      <c r="BG61" s="131" t="str">
        <f t="shared" si="64"/>
        <v/>
      </c>
      <c r="BH61" s="314" t="str">
        <f t="shared" si="57"/>
        <v/>
      </c>
      <c r="BI61" s="131" t="str">
        <f t="shared" si="38"/>
        <v/>
      </c>
      <c r="BJ61" s="321" t="str">
        <f t="shared" si="39"/>
        <v/>
      </c>
      <c r="BK61" s="136" t="str">
        <f t="shared" si="40"/>
        <v/>
      </c>
      <c r="BL61" s="137" t="str">
        <f t="shared" si="41"/>
        <v/>
      </c>
      <c r="BM61" s="321" t="str">
        <f>IF(O61="","",ROUND(SUM($BM$29,$BJ$31:BJ61),4))</f>
        <v/>
      </c>
      <c r="BN61" s="332" t="str">
        <f t="shared" si="42"/>
        <v/>
      </c>
      <c r="BO61" s="333" t="str">
        <f t="shared" si="43"/>
        <v/>
      </c>
      <c r="BP61" s="334" t="s">
        <v>45</v>
      </c>
      <c r="BQ61" s="335" t="str">
        <f t="shared" si="44"/>
        <v/>
      </c>
      <c r="BR61" s="138" t="str">
        <f t="shared" si="45"/>
        <v/>
      </c>
      <c r="BS61" s="139" t="str">
        <f t="shared" si="46"/>
        <v/>
      </c>
      <c r="BT61" s="140" t="s">
        <v>45</v>
      </c>
      <c r="BU61" s="141" t="str">
        <f t="shared" si="47"/>
        <v/>
      </c>
      <c r="BV61" s="725"/>
      <c r="BW61" s="729" t="str">
        <f>IF(BV61&lt;&gt;0,SUM($BV$30:BV61),"")</f>
        <v/>
      </c>
    </row>
    <row r="62" spans="1:75" s="24" customFormat="1" ht="11.25" customHeight="1" x14ac:dyDescent="0.2">
      <c r="A62" s="11">
        <f t="shared" si="5"/>
        <v>1</v>
      </c>
      <c r="B62" s="128" t="str">
        <f>IF($B$72=1,"Do","")</f>
        <v>Do</v>
      </c>
      <c r="C62" s="129">
        <f t="shared" si="59"/>
        <v>45561</v>
      </c>
      <c r="D62" s="389">
        <f t="shared" si="6"/>
        <v>1</v>
      </c>
      <c r="E62" s="390">
        <f t="shared" si="7"/>
        <v>7.7000000000000011</v>
      </c>
      <c r="F62" s="390"/>
      <c r="G62" s="390">
        <f t="shared" si="8"/>
        <v>7.7</v>
      </c>
      <c r="H62" s="391">
        <f>IF(SUM(E63:$E$67)=0,1,0)</f>
        <v>0</v>
      </c>
      <c r="I62" s="391">
        <f t="shared" si="9"/>
        <v>0</v>
      </c>
      <c r="J62" s="391">
        <f t="shared" si="10"/>
        <v>0</v>
      </c>
      <c r="K62" s="130">
        <f t="shared" si="58"/>
        <v>39</v>
      </c>
      <c r="L62" s="131">
        <f t="shared" si="11"/>
        <v>0.32083333333333336</v>
      </c>
      <c r="M62" s="738"/>
      <c r="N62" s="737"/>
      <c r="O62" s="132"/>
      <c r="P62" s="133"/>
      <c r="Q62" s="134"/>
      <c r="R62" s="133"/>
      <c r="S62" s="134"/>
      <c r="T62" s="133"/>
      <c r="U62" s="134"/>
      <c r="V62" s="524"/>
      <c r="W62" s="525"/>
      <c r="X62" s="370" t="str">
        <f t="shared" si="12"/>
        <v>0:</v>
      </c>
      <c r="Y62" s="371" t="str">
        <f t="shared" si="13"/>
        <v>0:</v>
      </c>
      <c r="Z62" s="370" t="str">
        <f t="shared" si="14"/>
        <v>0:</v>
      </c>
      <c r="AA62" s="371" t="str">
        <f t="shared" si="15"/>
        <v>0:</v>
      </c>
      <c r="AB62" s="370" t="str">
        <f t="shared" si="16"/>
        <v>0:</v>
      </c>
      <c r="AC62" s="371" t="str">
        <f t="shared" si="17"/>
        <v>0:</v>
      </c>
      <c r="AD62" s="517" t="str">
        <f t="shared" si="18"/>
        <v>0:</v>
      </c>
      <c r="AE62" s="518" t="str">
        <f t="shared" si="19"/>
        <v>0:</v>
      </c>
      <c r="AF62" s="194"/>
      <c r="AG62" s="271" t="str">
        <f t="shared" si="20"/>
        <v/>
      </c>
      <c r="AH62" s="510" t="str">
        <f t="shared" si="48"/>
        <v/>
      </c>
      <c r="AI62" s="510" t="str">
        <f t="shared" si="49"/>
        <v/>
      </c>
      <c r="AJ62" s="131" t="str">
        <f t="shared" si="50"/>
        <v/>
      </c>
      <c r="AK62" s="314" t="str">
        <f t="shared" si="21"/>
        <v/>
      </c>
      <c r="AL62" s="310" t="str">
        <f t="shared" si="22"/>
        <v/>
      </c>
      <c r="AM62" s="135" t="str">
        <f t="shared" si="23"/>
        <v/>
      </c>
      <c r="AN62" s="314" t="str">
        <f t="shared" si="24"/>
        <v/>
      </c>
      <c r="AO62" s="510" t="str">
        <f t="shared" si="25"/>
        <v/>
      </c>
      <c r="AP62" s="510" t="str">
        <f t="shared" si="26"/>
        <v/>
      </c>
      <c r="AQ62" s="131" t="str">
        <f t="shared" si="27"/>
        <v/>
      </c>
      <c r="AR62" s="314" t="str">
        <f t="shared" si="28"/>
        <v/>
      </c>
      <c r="AS62" s="131" t="str">
        <f t="shared" si="29"/>
        <v/>
      </c>
      <c r="AT62" s="314" t="str">
        <f t="shared" si="30"/>
        <v/>
      </c>
      <c r="AU62" s="131" t="str">
        <f t="shared" si="31"/>
        <v/>
      </c>
      <c r="AV62" s="314" t="str">
        <f t="shared" si="32"/>
        <v/>
      </c>
      <c r="AW62" s="314" t="str">
        <f t="shared" si="33"/>
        <v/>
      </c>
      <c r="AX62" s="314" t="str">
        <f t="shared" si="34"/>
        <v/>
      </c>
      <c r="AY62" s="314" t="str">
        <f t="shared" si="35"/>
        <v/>
      </c>
      <c r="AZ62" s="131" t="str">
        <f t="shared" si="36"/>
        <v/>
      </c>
      <c r="BA62" s="131" t="str">
        <f t="shared" si="37"/>
        <v/>
      </c>
      <c r="BB62" s="390" t="str">
        <f t="shared" si="60"/>
        <v/>
      </c>
      <c r="BC62" s="390" t="str">
        <f t="shared" si="61"/>
        <v/>
      </c>
      <c r="BD62" s="390" t="str">
        <f t="shared" si="62"/>
        <v/>
      </c>
      <c r="BE62" s="390" t="str">
        <f t="shared" si="54"/>
        <v/>
      </c>
      <c r="BF62" s="131" t="str">
        <f t="shared" si="63"/>
        <v/>
      </c>
      <c r="BG62" s="131" t="str">
        <f t="shared" si="64"/>
        <v/>
      </c>
      <c r="BH62" s="314" t="str">
        <f t="shared" si="57"/>
        <v/>
      </c>
      <c r="BI62" s="131" t="str">
        <f t="shared" si="38"/>
        <v/>
      </c>
      <c r="BJ62" s="321" t="str">
        <f t="shared" si="39"/>
        <v/>
      </c>
      <c r="BK62" s="136" t="str">
        <f t="shared" si="40"/>
        <v/>
      </c>
      <c r="BL62" s="137" t="str">
        <f t="shared" si="41"/>
        <v/>
      </c>
      <c r="BM62" s="321" t="str">
        <f>IF(O62="","",ROUND(SUM($BM$29,$BJ$31:BJ62),4))</f>
        <v/>
      </c>
      <c r="BN62" s="332" t="str">
        <f t="shared" si="42"/>
        <v/>
      </c>
      <c r="BO62" s="333" t="str">
        <f t="shared" si="43"/>
        <v/>
      </c>
      <c r="BP62" s="334" t="s">
        <v>45</v>
      </c>
      <c r="BQ62" s="335" t="str">
        <f t="shared" si="44"/>
        <v/>
      </c>
      <c r="BR62" s="138" t="str">
        <f t="shared" si="45"/>
        <v/>
      </c>
      <c r="BS62" s="139" t="str">
        <f t="shared" si="46"/>
        <v/>
      </c>
      <c r="BT62" s="140" t="s">
        <v>45</v>
      </c>
      <c r="BU62" s="141" t="str">
        <f t="shared" si="47"/>
        <v/>
      </c>
      <c r="BV62" s="725"/>
      <c r="BW62" s="729" t="str">
        <f>IF(BV62&lt;&gt;0,SUM($BV$30:BV62),"")</f>
        <v/>
      </c>
    </row>
    <row r="63" spans="1:75" s="24" customFormat="1" ht="11.25" customHeight="1" x14ac:dyDescent="0.2">
      <c r="A63" s="11">
        <f t="shared" si="5"/>
        <v>1</v>
      </c>
      <c r="B63" s="164" t="str">
        <f>IF($B$72=1,"Fr","")</f>
        <v>Fr</v>
      </c>
      <c r="C63" s="165">
        <f t="shared" si="59"/>
        <v>45562</v>
      </c>
      <c r="D63" s="392">
        <f t="shared" si="6"/>
        <v>1</v>
      </c>
      <c r="E63" s="393">
        <f t="shared" si="7"/>
        <v>7.7000000000000011</v>
      </c>
      <c r="F63" s="393"/>
      <c r="G63" s="393">
        <f t="shared" si="8"/>
        <v>7.7</v>
      </c>
      <c r="H63" s="391">
        <f>IF(SUM(E64:$E$67)=0,1,0)</f>
        <v>0</v>
      </c>
      <c r="I63" s="391">
        <f t="shared" si="9"/>
        <v>0</v>
      </c>
      <c r="J63" s="391">
        <f t="shared" si="10"/>
        <v>0</v>
      </c>
      <c r="K63" s="166">
        <f t="shared" si="58"/>
        <v>39</v>
      </c>
      <c r="L63" s="147">
        <f t="shared" si="11"/>
        <v>0.32083333333333336</v>
      </c>
      <c r="M63" s="738"/>
      <c r="N63" s="737"/>
      <c r="O63" s="148"/>
      <c r="P63" s="133"/>
      <c r="Q63" s="134"/>
      <c r="R63" s="133"/>
      <c r="S63" s="134"/>
      <c r="T63" s="133"/>
      <c r="U63" s="134"/>
      <c r="V63" s="524"/>
      <c r="W63" s="525"/>
      <c r="X63" s="370" t="str">
        <f t="shared" si="12"/>
        <v>0:</v>
      </c>
      <c r="Y63" s="371" t="str">
        <f t="shared" si="13"/>
        <v>0:</v>
      </c>
      <c r="Z63" s="370" t="str">
        <f t="shared" si="14"/>
        <v>0:</v>
      </c>
      <c r="AA63" s="371" t="str">
        <f t="shared" si="15"/>
        <v>0:</v>
      </c>
      <c r="AB63" s="370" t="str">
        <f t="shared" si="16"/>
        <v>0:</v>
      </c>
      <c r="AC63" s="371" t="str">
        <f t="shared" si="17"/>
        <v>0:</v>
      </c>
      <c r="AD63" s="517" t="str">
        <f t="shared" si="18"/>
        <v>0:</v>
      </c>
      <c r="AE63" s="518" t="str">
        <f t="shared" si="19"/>
        <v>0:</v>
      </c>
      <c r="AF63" s="195"/>
      <c r="AG63" s="271" t="str">
        <f t="shared" si="20"/>
        <v/>
      </c>
      <c r="AH63" s="510" t="str">
        <f t="shared" si="48"/>
        <v/>
      </c>
      <c r="AI63" s="510" t="str">
        <f t="shared" si="49"/>
        <v/>
      </c>
      <c r="AJ63" s="131" t="str">
        <f t="shared" si="50"/>
        <v/>
      </c>
      <c r="AK63" s="314" t="str">
        <f t="shared" si="21"/>
        <v/>
      </c>
      <c r="AL63" s="310" t="str">
        <f t="shared" si="22"/>
        <v/>
      </c>
      <c r="AM63" s="135" t="str">
        <f t="shared" si="23"/>
        <v/>
      </c>
      <c r="AN63" s="314" t="str">
        <f t="shared" si="24"/>
        <v/>
      </c>
      <c r="AO63" s="510" t="str">
        <f t="shared" si="25"/>
        <v/>
      </c>
      <c r="AP63" s="510" t="str">
        <f t="shared" si="26"/>
        <v/>
      </c>
      <c r="AQ63" s="131" t="str">
        <f t="shared" si="27"/>
        <v/>
      </c>
      <c r="AR63" s="314" t="str">
        <f t="shared" si="28"/>
        <v/>
      </c>
      <c r="AS63" s="131" t="str">
        <f t="shared" si="29"/>
        <v/>
      </c>
      <c r="AT63" s="314" t="str">
        <f t="shared" si="30"/>
        <v/>
      </c>
      <c r="AU63" s="131" t="str">
        <f t="shared" si="31"/>
        <v/>
      </c>
      <c r="AV63" s="314" t="str">
        <f t="shared" si="32"/>
        <v/>
      </c>
      <c r="AW63" s="314" t="str">
        <f t="shared" si="33"/>
        <v/>
      </c>
      <c r="AX63" s="314" t="str">
        <f t="shared" si="34"/>
        <v/>
      </c>
      <c r="AY63" s="314" t="str">
        <f t="shared" si="35"/>
        <v/>
      </c>
      <c r="AZ63" s="131" t="str">
        <f t="shared" si="36"/>
        <v/>
      </c>
      <c r="BA63" s="131" t="str">
        <f t="shared" si="37"/>
        <v/>
      </c>
      <c r="BB63" s="390" t="str">
        <f t="shared" si="60"/>
        <v/>
      </c>
      <c r="BC63" s="390" t="str">
        <f t="shared" si="61"/>
        <v/>
      </c>
      <c r="BD63" s="390" t="str">
        <f t="shared" si="62"/>
        <v/>
      </c>
      <c r="BE63" s="390" t="str">
        <f t="shared" si="54"/>
        <v/>
      </c>
      <c r="BF63" s="131" t="str">
        <f t="shared" si="63"/>
        <v/>
      </c>
      <c r="BG63" s="131" t="str">
        <f t="shared" si="64"/>
        <v/>
      </c>
      <c r="BH63" s="314" t="str">
        <f t="shared" si="57"/>
        <v/>
      </c>
      <c r="BI63" s="131" t="str">
        <f t="shared" si="38"/>
        <v/>
      </c>
      <c r="BJ63" s="321" t="str">
        <f t="shared" si="39"/>
        <v/>
      </c>
      <c r="BK63" s="136" t="str">
        <f t="shared" si="40"/>
        <v/>
      </c>
      <c r="BL63" s="137" t="str">
        <f t="shared" si="41"/>
        <v/>
      </c>
      <c r="BM63" s="321" t="str">
        <f>IF(O63="","",ROUND(SUM($BM$29,$BJ$31:BJ63),4))</f>
        <v/>
      </c>
      <c r="BN63" s="332" t="str">
        <f t="shared" si="42"/>
        <v/>
      </c>
      <c r="BO63" s="333" t="str">
        <f t="shared" si="43"/>
        <v/>
      </c>
      <c r="BP63" s="334" t="s">
        <v>45</v>
      </c>
      <c r="BQ63" s="335" t="str">
        <f t="shared" si="44"/>
        <v/>
      </c>
      <c r="BR63" s="138" t="str">
        <f t="shared" si="45"/>
        <v/>
      </c>
      <c r="BS63" s="139" t="str">
        <f t="shared" si="46"/>
        <v/>
      </c>
      <c r="BT63" s="140" t="s">
        <v>45</v>
      </c>
      <c r="BU63" s="141" t="str">
        <f t="shared" si="47"/>
        <v/>
      </c>
      <c r="BV63" s="725"/>
      <c r="BW63" s="729" t="str">
        <f>IF(BV63&lt;&gt;0,SUM($BV$30:BV63),"")</f>
        <v/>
      </c>
    </row>
    <row r="64" spans="1:75" s="24" customFormat="1" ht="11.25" customHeight="1" x14ac:dyDescent="0.2">
      <c r="A64" s="11">
        <f t="shared" si="5"/>
        <v>1</v>
      </c>
      <c r="B64" s="167" t="str">
        <f>IF($B$72=1,"Sa","")</f>
        <v>Sa</v>
      </c>
      <c r="C64" s="168">
        <f t="shared" si="59"/>
        <v>45563</v>
      </c>
      <c r="D64" s="392">
        <f t="shared" si="6"/>
        <v>1</v>
      </c>
      <c r="E64" s="393">
        <f t="shared" si="7"/>
        <v>0</v>
      </c>
      <c r="F64" s="393"/>
      <c r="G64" s="393">
        <f t="shared" si="8"/>
        <v>0</v>
      </c>
      <c r="H64" s="391">
        <f>IF(SUM(E65:$E$67)=0,1,0)</f>
        <v>0</v>
      </c>
      <c r="I64" s="391">
        <f t="shared" si="9"/>
        <v>0</v>
      </c>
      <c r="J64" s="391">
        <f t="shared" si="10"/>
        <v>0</v>
      </c>
      <c r="K64" s="156">
        <f t="shared" si="58"/>
        <v>39</v>
      </c>
      <c r="L64" s="169">
        <f t="shared" si="11"/>
        <v>0</v>
      </c>
      <c r="M64" s="774"/>
      <c r="N64" s="776"/>
      <c r="O64" s="153"/>
      <c r="P64" s="154"/>
      <c r="Q64" s="155"/>
      <c r="R64" s="154"/>
      <c r="S64" s="155"/>
      <c r="T64" s="154"/>
      <c r="U64" s="155"/>
      <c r="V64" s="524"/>
      <c r="W64" s="525"/>
      <c r="X64" s="370" t="str">
        <f t="shared" si="12"/>
        <v>0:</v>
      </c>
      <c r="Y64" s="371" t="str">
        <f t="shared" si="13"/>
        <v>0:</v>
      </c>
      <c r="Z64" s="370" t="str">
        <f t="shared" si="14"/>
        <v>0:</v>
      </c>
      <c r="AA64" s="371" t="str">
        <f t="shared" si="15"/>
        <v>0:</v>
      </c>
      <c r="AB64" s="370" t="str">
        <f t="shared" si="16"/>
        <v>0:</v>
      </c>
      <c r="AC64" s="371" t="str">
        <f t="shared" si="17"/>
        <v>0:</v>
      </c>
      <c r="AD64" s="517" t="str">
        <f t="shared" si="18"/>
        <v>0:</v>
      </c>
      <c r="AE64" s="518" t="str">
        <f t="shared" si="19"/>
        <v>0:</v>
      </c>
      <c r="AF64" s="196"/>
      <c r="AG64" s="272" t="str">
        <f t="shared" si="20"/>
        <v/>
      </c>
      <c r="AH64" s="527" t="str">
        <f t="shared" si="48"/>
        <v/>
      </c>
      <c r="AI64" s="527" t="str">
        <f t="shared" si="49"/>
        <v/>
      </c>
      <c r="AJ64" s="152" t="str">
        <f t="shared" si="50"/>
        <v/>
      </c>
      <c r="AK64" s="314" t="str">
        <f t="shared" si="21"/>
        <v/>
      </c>
      <c r="AL64" s="310" t="str">
        <f t="shared" si="22"/>
        <v/>
      </c>
      <c r="AM64" s="152" t="str">
        <f t="shared" si="23"/>
        <v/>
      </c>
      <c r="AN64" s="314" t="str">
        <f t="shared" si="24"/>
        <v/>
      </c>
      <c r="AO64" s="527" t="str">
        <f t="shared" si="25"/>
        <v/>
      </c>
      <c r="AP64" s="527" t="str">
        <f t="shared" si="26"/>
        <v/>
      </c>
      <c r="AQ64" s="152" t="str">
        <f t="shared" si="27"/>
        <v/>
      </c>
      <c r="AR64" s="314" t="str">
        <f t="shared" si="28"/>
        <v/>
      </c>
      <c r="AS64" s="152" t="str">
        <f t="shared" si="29"/>
        <v/>
      </c>
      <c r="AT64" s="314" t="str">
        <f t="shared" si="30"/>
        <v/>
      </c>
      <c r="AU64" s="152" t="str">
        <f t="shared" si="31"/>
        <v/>
      </c>
      <c r="AV64" s="314" t="str">
        <f t="shared" si="32"/>
        <v/>
      </c>
      <c r="AW64" s="314" t="str">
        <f t="shared" si="33"/>
        <v/>
      </c>
      <c r="AX64" s="314" t="str">
        <f t="shared" si="34"/>
        <v/>
      </c>
      <c r="AY64" s="314" t="str">
        <f t="shared" si="35"/>
        <v/>
      </c>
      <c r="AZ64" s="152" t="str">
        <f t="shared" si="36"/>
        <v/>
      </c>
      <c r="BA64" s="152" t="str">
        <f t="shared" si="37"/>
        <v/>
      </c>
      <c r="BB64" s="390" t="str">
        <f t="shared" si="60"/>
        <v/>
      </c>
      <c r="BC64" s="390" t="str">
        <f t="shared" si="61"/>
        <v/>
      </c>
      <c r="BD64" s="390" t="str">
        <f t="shared" si="62"/>
        <v/>
      </c>
      <c r="BE64" s="390" t="str">
        <f t="shared" si="54"/>
        <v/>
      </c>
      <c r="BF64" s="152" t="str">
        <f t="shared" si="63"/>
        <v/>
      </c>
      <c r="BG64" s="152" t="str">
        <f t="shared" si="64"/>
        <v/>
      </c>
      <c r="BH64" s="314" t="str">
        <f t="shared" si="57"/>
        <v/>
      </c>
      <c r="BI64" s="152" t="str">
        <f t="shared" si="38"/>
        <v/>
      </c>
      <c r="BJ64" s="321" t="str">
        <f t="shared" si="39"/>
        <v/>
      </c>
      <c r="BK64" s="157" t="str">
        <f t="shared" si="40"/>
        <v/>
      </c>
      <c r="BL64" s="158" t="str">
        <f t="shared" si="41"/>
        <v/>
      </c>
      <c r="BM64" s="321" t="str">
        <f>IF(O64="","",ROUND(SUM($BM$29,$BJ$31:BJ64),4))</f>
        <v/>
      </c>
      <c r="BN64" s="332" t="str">
        <f t="shared" si="42"/>
        <v/>
      </c>
      <c r="BO64" s="333" t="str">
        <f t="shared" si="43"/>
        <v/>
      </c>
      <c r="BP64" s="334" t="s">
        <v>45</v>
      </c>
      <c r="BQ64" s="335" t="str">
        <f t="shared" si="44"/>
        <v/>
      </c>
      <c r="BR64" s="159" t="str">
        <f t="shared" si="45"/>
        <v/>
      </c>
      <c r="BS64" s="160" t="str">
        <f t="shared" si="46"/>
        <v/>
      </c>
      <c r="BT64" s="161" t="s">
        <v>45</v>
      </c>
      <c r="BU64" s="162" t="str">
        <f t="shared" si="47"/>
        <v/>
      </c>
      <c r="BV64" s="725"/>
      <c r="BW64" s="729" t="str">
        <f>IF(BV64&lt;&gt;0,SUM($BV$30:BV64),"")</f>
        <v/>
      </c>
    </row>
    <row r="65" spans="1:76" s="24" customFormat="1" ht="11.25" customHeight="1" x14ac:dyDescent="0.2">
      <c r="A65" s="11">
        <f t="shared" si="5"/>
        <v>1</v>
      </c>
      <c r="B65" s="149" t="str">
        <f>IF($B$72=1,"So","")</f>
        <v>So</v>
      </c>
      <c r="C65" s="150">
        <f t="shared" si="59"/>
        <v>45564</v>
      </c>
      <c r="D65" s="389">
        <f t="shared" si="6"/>
        <v>1</v>
      </c>
      <c r="E65" s="390">
        <f t="shared" si="7"/>
        <v>0</v>
      </c>
      <c r="F65" s="390"/>
      <c r="G65" s="390">
        <f t="shared" si="8"/>
        <v>0</v>
      </c>
      <c r="H65" s="391">
        <f>IF(SUM(E66:$E$67)=0,1,0)</f>
        <v>0</v>
      </c>
      <c r="I65" s="391">
        <f t="shared" si="9"/>
        <v>0</v>
      </c>
      <c r="J65" s="391">
        <f t="shared" si="10"/>
        <v>0</v>
      </c>
      <c r="K65" s="151">
        <f t="shared" si="58"/>
        <v>39</v>
      </c>
      <c r="L65" s="152">
        <f t="shared" si="11"/>
        <v>0</v>
      </c>
      <c r="M65" s="774"/>
      <c r="N65" s="775"/>
      <c r="O65" s="153"/>
      <c r="P65" s="154"/>
      <c r="Q65" s="155"/>
      <c r="R65" s="154"/>
      <c r="S65" s="155"/>
      <c r="T65" s="154"/>
      <c r="U65" s="155"/>
      <c r="V65" s="524"/>
      <c r="W65" s="525"/>
      <c r="X65" s="370" t="str">
        <f t="shared" si="12"/>
        <v>0:</v>
      </c>
      <c r="Y65" s="371" t="str">
        <f t="shared" si="13"/>
        <v>0:</v>
      </c>
      <c r="Z65" s="370" t="str">
        <f t="shared" si="14"/>
        <v>0:</v>
      </c>
      <c r="AA65" s="371" t="str">
        <f t="shared" si="15"/>
        <v>0:</v>
      </c>
      <c r="AB65" s="370" t="str">
        <f t="shared" si="16"/>
        <v>0:</v>
      </c>
      <c r="AC65" s="371" t="str">
        <f t="shared" si="17"/>
        <v>0:</v>
      </c>
      <c r="AD65" s="517" t="str">
        <f t="shared" si="18"/>
        <v>0:</v>
      </c>
      <c r="AE65" s="518" t="str">
        <f t="shared" si="19"/>
        <v>0:</v>
      </c>
      <c r="AF65" s="196"/>
      <c r="AG65" s="272" t="str">
        <f t="shared" si="20"/>
        <v/>
      </c>
      <c r="AH65" s="527" t="str">
        <f t="shared" si="48"/>
        <v/>
      </c>
      <c r="AI65" s="527" t="str">
        <f t="shared" si="49"/>
        <v/>
      </c>
      <c r="AJ65" s="152" t="str">
        <f t="shared" si="50"/>
        <v/>
      </c>
      <c r="AK65" s="314" t="str">
        <f t="shared" si="21"/>
        <v/>
      </c>
      <c r="AL65" s="310" t="str">
        <f t="shared" si="22"/>
        <v/>
      </c>
      <c r="AM65" s="152" t="str">
        <f t="shared" si="23"/>
        <v/>
      </c>
      <c r="AN65" s="314" t="str">
        <f t="shared" si="24"/>
        <v/>
      </c>
      <c r="AO65" s="527" t="str">
        <f t="shared" si="25"/>
        <v/>
      </c>
      <c r="AP65" s="527" t="str">
        <f t="shared" si="26"/>
        <v/>
      </c>
      <c r="AQ65" s="152" t="str">
        <f t="shared" si="27"/>
        <v/>
      </c>
      <c r="AR65" s="314" t="str">
        <f t="shared" si="28"/>
        <v/>
      </c>
      <c r="AS65" s="152" t="str">
        <f t="shared" si="29"/>
        <v/>
      </c>
      <c r="AT65" s="314" t="str">
        <f t="shared" si="30"/>
        <v/>
      </c>
      <c r="AU65" s="152" t="str">
        <f t="shared" si="31"/>
        <v/>
      </c>
      <c r="AV65" s="314" t="str">
        <f t="shared" si="32"/>
        <v/>
      </c>
      <c r="AW65" s="314" t="str">
        <f t="shared" si="33"/>
        <v/>
      </c>
      <c r="AX65" s="314" t="str">
        <f t="shared" si="34"/>
        <v/>
      </c>
      <c r="AY65" s="314" t="str">
        <f t="shared" si="35"/>
        <v/>
      </c>
      <c r="AZ65" s="152" t="str">
        <f t="shared" si="36"/>
        <v/>
      </c>
      <c r="BA65" s="152" t="str">
        <f t="shared" si="37"/>
        <v/>
      </c>
      <c r="BB65" s="390" t="str">
        <f t="shared" si="60"/>
        <v/>
      </c>
      <c r="BC65" s="390" t="str">
        <f t="shared" si="61"/>
        <v/>
      </c>
      <c r="BD65" s="390" t="str">
        <f t="shared" si="62"/>
        <v/>
      </c>
      <c r="BE65" s="390" t="str">
        <f t="shared" si="54"/>
        <v/>
      </c>
      <c r="BF65" s="152" t="str">
        <f t="shared" si="63"/>
        <v/>
      </c>
      <c r="BG65" s="152" t="str">
        <f t="shared" si="64"/>
        <v/>
      </c>
      <c r="BH65" s="314" t="str">
        <f t="shared" si="57"/>
        <v/>
      </c>
      <c r="BI65" s="152" t="str">
        <f t="shared" si="38"/>
        <v/>
      </c>
      <c r="BJ65" s="321" t="str">
        <f t="shared" si="39"/>
        <v/>
      </c>
      <c r="BK65" s="157" t="str">
        <f t="shared" si="40"/>
        <v/>
      </c>
      <c r="BL65" s="158" t="str">
        <f t="shared" si="41"/>
        <v/>
      </c>
      <c r="BM65" s="321" t="str">
        <f>IF(O65="","",ROUND(SUM($BM$29,$BJ$31:BJ65),4))</f>
        <v/>
      </c>
      <c r="BN65" s="332" t="str">
        <f t="shared" si="42"/>
        <v/>
      </c>
      <c r="BO65" s="333" t="str">
        <f t="shared" si="43"/>
        <v/>
      </c>
      <c r="BP65" s="334" t="s">
        <v>45</v>
      </c>
      <c r="BQ65" s="335" t="str">
        <f t="shared" si="44"/>
        <v/>
      </c>
      <c r="BR65" s="159" t="str">
        <f t="shared" si="45"/>
        <v/>
      </c>
      <c r="BS65" s="160" t="str">
        <f t="shared" si="46"/>
        <v/>
      </c>
      <c r="BT65" s="161" t="s">
        <v>45</v>
      </c>
      <c r="BU65" s="162" t="str">
        <f t="shared" si="47"/>
        <v/>
      </c>
      <c r="BV65" s="725"/>
      <c r="BW65" s="729" t="str">
        <f>IF(BV65&lt;&gt;0,SUM($BV$30:BV65),"")</f>
        <v/>
      </c>
    </row>
    <row r="66" spans="1:76" s="24" customFormat="1" ht="11.25" customHeight="1" thickBot="1" x14ac:dyDescent="0.25">
      <c r="A66" s="11">
        <f t="shared" si="5"/>
        <v>1</v>
      </c>
      <c r="B66" s="128" t="str">
        <f>IF($B$72=1,"Mo","")</f>
        <v>Mo</v>
      </c>
      <c r="C66" s="129">
        <f t="shared" si="59"/>
        <v>45565</v>
      </c>
      <c r="D66" s="389">
        <f t="shared" si="6"/>
        <v>0</v>
      </c>
      <c r="E66" s="393">
        <f t="shared" si="7"/>
        <v>7.7000000000000011</v>
      </c>
      <c r="F66" s="390"/>
      <c r="G66" s="390">
        <f t="shared" si="8"/>
        <v>7.7</v>
      </c>
      <c r="H66" s="391">
        <f>IF(SUM(E67:$E$67)=0,1,0)</f>
        <v>1</v>
      </c>
      <c r="I66" s="391">
        <f t="shared" si="9"/>
        <v>1</v>
      </c>
      <c r="J66" s="391">
        <f t="shared" si="10"/>
        <v>0</v>
      </c>
      <c r="K66" s="130">
        <f t="shared" si="58"/>
        <v>40</v>
      </c>
      <c r="L66" s="131">
        <f t="shared" si="11"/>
        <v>0.32083333333333336</v>
      </c>
      <c r="M66" s="738"/>
      <c r="N66" s="773"/>
      <c r="O66" s="148"/>
      <c r="P66" s="133"/>
      <c r="Q66" s="134"/>
      <c r="R66" s="133"/>
      <c r="S66" s="134"/>
      <c r="T66" s="133"/>
      <c r="U66" s="134"/>
      <c r="V66" s="524"/>
      <c r="W66" s="525"/>
      <c r="X66" s="370" t="str">
        <f t="shared" si="12"/>
        <v>0:</v>
      </c>
      <c r="Y66" s="371" t="str">
        <f t="shared" si="13"/>
        <v>0:</v>
      </c>
      <c r="Z66" s="370" t="str">
        <f t="shared" si="14"/>
        <v>0:</v>
      </c>
      <c r="AA66" s="371" t="str">
        <f t="shared" si="15"/>
        <v>0:</v>
      </c>
      <c r="AB66" s="370" t="str">
        <f t="shared" si="16"/>
        <v>0:</v>
      </c>
      <c r="AC66" s="371" t="str">
        <f t="shared" si="17"/>
        <v>0:</v>
      </c>
      <c r="AD66" s="517" t="str">
        <f t="shared" si="18"/>
        <v>0:</v>
      </c>
      <c r="AE66" s="518" t="str">
        <f t="shared" si="19"/>
        <v>0:</v>
      </c>
      <c r="AF66" s="195"/>
      <c r="AG66" s="271" t="str">
        <f t="shared" si="20"/>
        <v/>
      </c>
      <c r="AH66" s="510" t="str">
        <f t="shared" si="48"/>
        <v/>
      </c>
      <c r="AI66" s="510" t="str">
        <f t="shared" si="49"/>
        <v/>
      </c>
      <c r="AJ66" s="131" t="str">
        <f t="shared" si="50"/>
        <v/>
      </c>
      <c r="AK66" s="314" t="str">
        <f t="shared" si="21"/>
        <v/>
      </c>
      <c r="AL66" s="310" t="str">
        <f t="shared" si="22"/>
        <v/>
      </c>
      <c r="AM66" s="135" t="str">
        <f t="shared" si="23"/>
        <v/>
      </c>
      <c r="AN66" s="314" t="str">
        <f t="shared" si="24"/>
        <v/>
      </c>
      <c r="AO66" s="510" t="str">
        <f t="shared" si="25"/>
        <v/>
      </c>
      <c r="AP66" s="510" t="str">
        <f t="shared" si="26"/>
        <v/>
      </c>
      <c r="AQ66" s="131" t="str">
        <f t="shared" si="27"/>
        <v/>
      </c>
      <c r="AR66" s="314" t="str">
        <f t="shared" si="28"/>
        <v/>
      </c>
      <c r="AS66" s="131" t="str">
        <f t="shared" si="29"/>
        <v/>
      </c>
      <c r="AT66" s="314" t="str">
        <f t="shared" si="30"/>
        <v/>
      </c>
      <c r="AU66" s="131" t="str">
        <f t="shared" si="31"/>
        <v/>
      </c>
      <c r="AV66" s="314" t="str">
        <f t="shared" si="32"/>
        <v/>
      </c>
      <c r="AW66" s="314" t="str">
        <f t="shared" si="33"/>
        <v/>
      </c>
      <c r="AX66" s="314" t="str">
        <f t="shared" si="34"/>
        <v/>
      </c>
      <c r="AY66" s="314" t="str">
        <f t="shared" si="35"/>
        <v/>
      </c>
      <c r="AZ66" s="131" t="str">
        <f t="shared" si="36"/>
        <v/>
      </c>
      <c r="BA66" s="131" t="str">
        <f t="shared" si="37"/>
        <v/>
      </c>
      <c r="BB66" s="390" t="str">
        <f t="shared" si="60"/>
        <v/>
      </c>
      <c r="BC66" s="390" t="str">
        <f t="shared" si="61"/>
        <v/>
      </c>
      <c r="BD66" s="390" t="str">
        <f t="shared" si="62"/>
        <v/>
      </c>
      <c r="BE66" s="390" t="str">
        <f t="shared" si="54"/>
        <v/>
      </c>
      <c r="BF66" s="131" t="str">
        <f t="shared" si="63"/>
        <v/>
      </c>
      <c r="BG66" s="131" t="str">
        <f t="shared" si="64"/>
        <v/>
      </c>
      <c r="BH66" s="314" t="str">
        <f t="shared" si="57"/>
        <v/>
      </c>
      <c r="BI66" s="131" t="str">
        <f t="shared" si="38"/>
        <v/>
      </c>
      <c r="BJ66" s="321" t="str">
        <f t="shared" si="39"/>
        <v/>
      </c>
      <c r="BK66" s="136" t="str">
        <f t="shared" si="40"/>
        <v/>
      </c>
      <c r="BL66" s="137" t="str">
        <f t="shared" si="41"/>
        <v/>
      </c>
      <c r="BM66" s="321" t="str">
        <f>IF(O66="","",ROUND(SUM($BM$29,$BJ$31:BJ66),4))</f>
        <v/>
      </c>
      <c r="BN66" s="332" t="str">
        <f t="shared" si="42"/>
        <v/>
      </c>
      <c r="BO66" s="333" t="str">
        <f t="shared" si="43"/>
        <v/>
      </c>
      <c r="BP66" s="334" t="s">
        <v>45</v>
      </c>
      <c r="BQ66" s="335" t="str">
        <f t="shared" si="44"/>
        <v/>
      </c>
      <c r="BR66" s="138" t="str">
        <f t="shared" si="45"/>
        <v/>
      </c>
      <c r="BS66" s="139" t="str">
        <f t="shared" si="46"/>
        <v/>
      </c>
      <c r="BT66" s="140" t="s">
        <v>45</v>
      </c>
      <c r="BU66" s="141" t="str">
        <f t="shared" si="47"/>
        <v/>
      </c>
      <c r="BV66" s="725"/>
      <c r="BW66" s="729" t="str">
        <f>IF(BV66&lt;&gt;0,SUM($BV$30:BV66),"")</f>
        <v/>
      </c>
    </row>
    <row r="67" spans="1:76" s="24" customFormat="1" ht="11.25" hidden="1" customHeight="1" thickBot="1" x14ac:dyDescent="0.25">
      <c r="A67" s="11" t="str">
        <f t="shared" si="5"/>
        <v/>
      </c>
      <c r="B67" s="164" t="str">
        <f>IF($B$72=1,"Di","")</f>
        <v>Di</v>
      </c>
      <c r="C67" s="129"/>
      <c r="D67" s="392">
        <f t="shared" si="6"/>
        <v>0</v>
      </c>
      <c r="E67" s="393">
        <f t="shared" si="7"/>
        <v>0</v>
      </c>
      <c r="F67" s="393"/>
      <c r="G67" s="393">
        <f t="shared" si="8"/>
        <v>0</v>
      </c>
      <c r="H67" s="394">
        <v>1</v>
      </c>
      <c r="I67" s="394">
        <f t="shared" si="9"/>
        <v>0</v>
      </c>
      <c r="J67" s="394">
        <f t="shared" si="10"/>
        <v>0</v>
      </c>
      <c r="K67" s="166">
        <f t="shared" si="58"/>
        <v>40</v>
      </c>
      <c r="L67" s="147">
        <f t="shared" si="11"/>
        <v>0</v>
      </c>
      <c r="M67" s="738"/>
      <c r="N67" s="773"/>
      <c r="O67" s="148"/>
      <c r="P67" s="170"/>
      <c r="Q67" s="134"/>
      <c r="R67" s="170"/>
      <c r="S67" s="134"/>
      <c r="T67" s="170"/>
      <c r="U67" s="134"/>
      <c r="V67" s="526"/>
      <c r="W67" s="525"/>
      <c r="X67" s="370" t="str">
        <f t="shared" si="12"/>
        <v>0:</v>
      </c>
      <c r="Y67" s="371" t="str">
        <f t="shared" si="13"/>
        <v>0:</v>
      </c>
      <c r="Z67" s="370" t="str">
        <f t="shared" si="14"/>
        <v>0:</v>
      </c>
      <c r="AA67" s="371" t="str">
        <f t="shared" si="15"/>
        <v>0:</v>
      </c>
      <c r="AB67" s="370" t="str">
        <f t="shared" si="16"/>
        <v>0:</v>
      </c>
      <c r="AC67" s="371" t="str">
        <f t="shared" si="17"/>
        <v>0:</v>
      </c>
      <c r="AD67" s="517" t="str">
        <f t="shared" si="18"/>
        <v>0:</v>
      </c>
      <c r="AE67" s="518" t="str">
        <f t="shared" si="19"/>
        <v>0:</v>
      </c>
      <c r="AF67" s="195"/>
      <c r="AG67" s="271" t="str">
        <f t="shared" si="20"/>
        <v/>
      </c>
      <c r="AH67" s="510" t="str">
        <f t="shared" si="48"/>
        <v/>
      </c>
      <c r="AI67" s="510" t="str">
        <f t="shared" si="49"/>
        <v/>
      </c>
      <c r="AJ67" s="131" t="str">
        <f t="shared" si="50"/>
        <v/>
      </c>
      <c r="AK67" s="314" t="str">
        <f t="shared" si="21"/>
        <v/>
      </c>
      <c r="AL67" s="310" t="str">
        <f t="shared" si="22"/>
        <v/>
      </c>
      <c r="AM67" s="135" t="str">
        <f t="shared" si="23"/>
        <v/>
      </c>
      <c r="AN67" s="314" t="str">
        <f t="shared" si="24"/>
        <v/>
      </c>
      <c r="AO67" s="510" t="str">
        <f t="shared" si="25"/>
        <v/>
      </c>
      <c r="AP67" s="510" t="str">
        <f t="shared" si="26"/>
        <v/>
      </c>
      <c r="AQ67" s="131" t="str">
        <f t="shared" si="27"/>
        <v/>
      </c>
      <c r="AR67" s="314" t="str">
        <f t="shared" si="28"/>
        <v/>
      </c>
      <c r="AS67" s="131" t="str">
        <f t="shared" si="29"/>
        <v/>
      </c>
      <c r="AT67" s="314" t="str">
        <f t="shared" si="30"/>
        <v/>
      </c>
      <c r="AU67" s="131" t="str">
        <f t="shared" si="31"/>
        <v/>
      </c>
      <c r="AV67" s="314" t="str">
        <f t="shared" si="32"/>
        <v/>
      </c>
      <c r="AW67" s="314" t="str">
        <f t="shared" si="33"/>
        <v/>
      </c>
      <c r="AX67" s="314" t="str">
        <f t="shared" si="34"/>
        <v/>
      </c>
      <c r="AY67" s="314" t="str">
        <f t="shared" si="35"/>
        <v/>
      </c>
      <c r="AZ67" s="131" t="str">
        <f t="shared" si="36"/>
        <v/>
      </c>
      <c r="BA67" s="131" t="str">
        <f t="shared" si="37"/>
        <v/>
      </c>
      <c r="BB67" s="390" t="str">
        <f t="shared" si="60"/>
        <v/>
      </c>
      <c r="BC67" s="390" t="str">
        <f t="shared" si="61"/>
        <v/>
      </c>
      <c r="BD67" s="390" t="str">
        <f t="shared" si="62"/>
        <v/>
      </c>
      <c r="BE67" s="390" t="str">
        <f t="shared" si="54"/>
        <v/>
      </c>
      <c r="BF67" s="131" t="str">
        <f t="shared" si="63"/>
        <v/>
      </c>
      <c r="BG67" s="131" t="str">
        <f t="shared" si="64"/>
        <v/>
      </c>
      <c r="BH67" s="314" t="str">
        <f t="shared" si="57"/>
        <v/>
      </c>
      <c r="BI67" s="131" t="str">
        <f t="shared" si="38"/>
        <v/>
      </c>
      <c r="BJ67" s="321" t="str">
        <f t="shared" si="39"/>
        <v/>
      </c>
      <c r="BK67" s="136" t="str">
        <f t="shared" si="40"/>
        <v/>
      </c>
      <c r="BL67" s="137" t="str">
        <f t="shared" si="41"/>
        <v/>
      </c>
      <c r="BM67" s="321" t="str">
        <f>IF(O67="","",ROUND(SUM($BM$29,$BJ$31:BJ67),4))</f>
        <v/>
      </c>
      <c r="BN67" s="332" t="str">
        <f t="shared" si="42"/>
        <v/>
      </c>
      <c r="BO67" s="333" t="str">
        <f t="shared" si="43"/>
        <v/>
      </c>
      <c r="BP67" s="334" t="s">
        <v>45</v>
      </c>
      <c r="BQ67" s="335" t="str">
        <f t="shared" si="44"/>
        <v/>
      </c>
      <c r="BR67" s="138" t="str">
        <f t="shared" si="45"/>
        <v/>
      </c>
      <c r="BS67" s="139" t="str">
        <f t="shared" si="46"/>
        <v/>
      </c>
      <c r="BT67" s="140" t="s">
        <v>45</v>
      </c>
      <c r="BU67" s="141" t="str">
        <f t="shared" si="47"/>
        <v/>
      </c>
      <c r="BV67" s="725"/>
      <c r="BW67" s="729" t="str">
        <f>IF(BV67&lt;&gt;0,SUM($BV$30:BV67),"")</f>
        <v/>
      </c>
    </row>
    <row r="68" spans="1:76" s="34" customFormat="1" ht="11.25" customHeight="1" x14ac:dyDescent="0.2">
      <c r="A68" s="171">
        <v>1</v>
      </c>
      <c r="B68" s="172"/>
      <c r="C68" s="173" t="s">
        <v>57</v>
      </c>
      <c r="D68" s="395"/>
      <c r="E68" s="396">
        <f>SUM(E31:E67)</f>
        <v>161.69999999999999</v>
      </c>
      <c r="F68" s="396"/>
      <c r="G68" s="396">
        <f>ROUND(SUM(G31:G67),2)</f>
        <v>161.69999999999999</v>
      </c>
      <c r="H68" s="397"/>
      <c r="I68" s="397"/>
      <c r="J68" s="213">
        <f>SUM(J31:J67)</f>
        <v>0</v>
      </c>
      <c r="K68" s="174"/>
      <c r="L68" s="175">
        <f>INT(G68)</f>
        <v>161</v>
      </c>
      <c r="M68" s="782"/>
      <c r="N68" s="783"/>
      <c r="O68" s="176" t="str">
        <f>IF(J68&gt;0,"Ende","")</f>
        <v/>
      </c>
      <c r="P68" s="177"/>
      <c r="Q68" s="177"/>
      <c r="R68" s="177"/>
      <c r="S68" s="177"/>
      <c r="T68" s="177"/>
      <c r="U68" s="177"/>
      <c r="V68" s="177"/>
      <c r="W68" s="177"/>
      <c r="X68" s="431"/>
      <c r="Y68" s="432"/>
      <c r="Z68" s="431"/>
      <c r="AA68" s="432"/>
      <c r="AB68" s="431"/>
      <c r="AC68" s="432"/>
      <c r="AD68" s="431"/>
      <c r="AE68" s="432"/>
      <c r="AF68" s="178"/>
      <c r="AG68" s="273">
        <f>SUM(AG31:AG67)</f>
        <v>0</v>
      </c>
      <c r="AH68" s="507"/>
      <c r="AI68" s="507"/>
      <c r="AJ68" s="179"/>
      <c r="AK68" s="438"/>
      <c r="AL68" s="439"/>
      <c r="AM68" s="244" t="s">
        <v>170</v>
      </c>
      <c r="AN68" s="406"/>
      <c r="AO68" s="537"/>
      <c r="AP68" s="537"/>
      <c r="AQ68" s="241" t="s">
        <v>169</v>
      </c>
      <c r="AR68" s="241"/>
      <c r="AS68" s="241"/>
      <c r="AT68" s="241"/>
      <c r="AU68" s="451"/>
      <c r="AV68" s="456"/>
      <c r="AW68" s="456"/>
      <c r="AX68" s="453"/>
      <c r="AY68" s="445"/>
      <c r="AZ68" s="442"/>
      <c r="BA68" s="448"/>
      <c r="BB68" s="560"/>
      <c r="BC68" s="560"/>
      <c r="BD68" s="560"/>
      <c r="BE68" s="560"/>
      <c r="BF68" s="442"/>
      <c r="BG68" s="448"/>
      <c r="BH68" s="315">
        <f>ROUND(SUM(BH31:BH67),2)</f>
        <v>0</v>
      </c>
      <c r="BI68" s="175">
        <f>INT(BH68)</f>
        <v>0</v>
      </c>
      <c r="BJ68" s="417"/>
      <c r="BK68" s="418"/>
      <c r="BL68" s="419"/>
      <c r="BM68" s="417"/>
      <c r="BN68" s="420" t="str">
        <f>IF(O68="Ende","Probe","")</f>
        <v/>
      </c>
      <c r="BO68" s="421"/>
      <c r="BP68" s="421"/>
      <c r="BQ68" s="422"/>
      <c r="BR68" s="180" t="str">
        <f>IF(O68="Ende","Probe","")</f>
        <v/>
      </c>
      <c r="BS68" s="181"/>
      <c r="BT68" s="181"/>
      <c r="BU68" s="182"/>
      <c r="BV68" s="715"/>
      <c r="BW68" s="730">
        <f>SUM(BV31:BV67)</f>
        <v>0</v>
      </c>
      <c r="BX68" s="24" t="s">
        <v>263</v>
      </c>
    </row>
    <row r="69" spans="1:76" s="34" customFormat="1" ht="11.25" customHeight="1" x14ac:dyDescent="0.2">
      <c r="A69" s="171">
        <v>1</v>
      </c>
      <c r="B69" s="183"/>
      <c r="C69" s="184" t="s">
        <v>58</v>
      </c>
      <c r="D69" s="398"/>
      <c r="E69" s="398"/>
      <c r="F69" s="398"/>
      <c r="G69" s="398"/>
      <c r="H69" s="399"/>
      <c r="I69" s="399"/>
      <c r="J69" s="399"/>
      <c r="K69" s="185"/>
      <c r="L69" s="186">
        <f>(G68-L68)*60</f>
        <v>41.999999999999318</v>
      </c>
      <c r="M69" s="780"/>
      <c r="N69" s="781"/>
      <c r="O69" s="187"/>
      <c r="P69" s="188"/>
      <c r="Q69" s="188"/>
      <c r="R69" s="188"/>
      <c r="S69" s="188"/>
      <c r="T69" s="188"/>
      <c r="U69" s="188"/>
      <c r="V69" s="188"/>
      <c r="W69" s="188"/>
      <c r="X69" s="433"/>
      <c r="Y69" s="434"/>
      <c r="Z69" s="433"/>
      <c r="AA69" s="434"/>
      <c r="AB69" s="433"/>
      <c r="AC69" s="434"/>
      <c r="AD69" s="433"/>
      <c r="AE69" s="434"/>
      <c r="AF69" s="187"/>
      <c r="AG69" s="274" t="s">
        <v>148</v>
      </c>
      <c r="AH69" s="508"/>
      <c r="AI69" s="508"/>
      <c r="AJ69" s="189"/>
      <c r="AK69" s="440"/>
      <c r="AL69" s="441"/>
      <c r="AM69" s="243"/>
      <c r="AN69" s="407"/>
      <c r="AO69" s="538"/>
      <c r="AP69" s="538"/>
      <c r="AQ69" s="242" t="s">
        <v>26</v>
      </c>
      <c r="AR69" s="242"/>
      <c r="AS69" s="242"/>
      <c r="AT69" s="242"/>
      <c r="AU69" s="452"/>
      <c r="AV69" s="457"/>
      <c r="AW69" s="457"/>
      <c r="AX69" s="454"/>
      <c r="AY69" s="446"/>
      <c r="AZ69" s="443"/>
      <c r="BA69" s="449"/>
      <c r="BB69" s="561"/>
      <c r="BC69" s="561"/>
      <c r="BD69" s="561"/>
      <c r="BE69" s="561"/>
      <c r="BF69" s="443"/>
      <c r="BG69" s="449"/>
      <c r="BH69" s="316"/>
      <c r="BI69" s="186">
        <f>ROUND((BH68-BI68)*60,0)</f>
        <v>0</v>
      </c>
      <c r="BJ69" s="423" t="str">
        <f>IF(O68="Ende",ROUND(BH68-G68+BM29,8),"")</f>
        <v/>
      </c>
      <c r="BK69" s="424"/>
      <c r="BL69" s="425"/>
      <c r="BM69" s="426"/>
      <c r="BN69" s="427" t="str">
        <f>IF(O68="Ende",IF(BJ69&lt;0,"-","+"),"")</f>
        <v/>
      </c>
      <c r="BO69" s="428" t="str">
        <f>IF(O68="Ende",TRUNC(ABS(BJ69)),"")</f>
        <v/>
      </c>
      <c r="BP69" s="429" t="str">
        <f>IF(O68="Ende",":","")</f>
        <v/>
      </c>
      <c r="BQ69" s="430" t="str">
        <f>IF(O68="Ende",(ABS(BJ69)-BO69)*60,"")</f>
        <v/>
      </c>
      <c r="BR69" s="190" t="str">
        <f>IF(O68="Ende",IF(BJ69&lt;0,"-","+"),"")</f>
        <v/>
      </c>
      <c r="BS69" s="191" t="str">
        <f>IF(BQ69=60,BO69+1,BO69)</f>
        <v/>
      </c>
      <c r="BT69" s="192" t="str">
        <f>IF(O68="Ende",":","")</f>
        <v/>
      </c>
      <c r="BU69" s="193" t="str">
        <f>IF(BQ69=60,0,BQ69)</f>
        <v/>
      </c>
      <c r="BV69" s="717">
        <f>BW68</f>
        <v>0</v>
      </c>
      <c r="BW69" s="24" t="s">
        <v>264</v>
      </c>
    </row>
    <row r="70" spans="1:76" ht="12.75" x14ac:dyDescent="0.2">
      <c r="A70" s="3">
        <v>1</v>
      </c>
      <c r="X70" s="435"/>
      <c r="Y70" s="436"/>
      <c r="Z70" s="435"/>
      <c r="AA70" s="436"/>
      <c r="AB70" s="435"/>
      <c r="AC70" s="436"/>
      <c r="AD70" s="435"/>
      <c r="AE70" s="436"/>
      <c r="AK70" s="74"/>
      <c r="AL70" s="476"/>
      <c r="AM70" s="477" t="s">
        <v>170</v>
      </c>
      <c r="AN70" s="478"/>
      <c r="AO70" s="539"/>
      <c r="AP70" s="539"/>
      <c r="AQ70" s="479" t="s">
        <v>188</v>
      </c>
      <c r="AR70" s="479"/>
      <c r="AS70" s="479"/>
      <c r="AT70" s="479"/>
      <c r="AU70" s="479"/>
      <c r="AV70" s="480"/>
      <c r="AW70" s="480"/>
      <c r="AX70" s="455"/>
      <c r="AY70" s="447"/>
      <c r="AZ70" s="444"/>
      <c r="BA70" s="450"/>
      <c r="BB70" s="562"/>
      <c r="BC70" s="562"/>
      <c r="BD70" s="562"/>
      <c r="BE70" s="718"/>
      <c r="BF70" s="720"/>
      <c r="BG70" s="450"/>
      <c r="BH70" s="481">
        <f>ROUND(BH71,2)</f>
        <v>0</v>
      </c>
      <c r="BI70" s="245">
        <f>INT(BH70)</f>
        <v>0</v>
      </c>
      <c r="BJ70" s="482"/>
      <c r="BK70" s="483"/>
      <c r="BL70" s="484"/>
      <c r="BM70" s="482"/>
      <c r="BN70" s="485"/>
      <c r="BO70" s="486"/>
      <c r="BP70" s="486"/>
      <c r="BQ70" s="486"/>
      <c r="BV70" s="716">
        <f>BV30+BV69</f>
        <v>0</v>
      </c>
      <c r="BW70" s="34"/>
    </row>
    <row r="71" spans="1:76" ht="12.75" x14ac:dyDescent="0.2">
      <c r="A71" s="3">
        <v>1</v>
      </c>
      <c r="J71" s="5"/>
      <c r="K71" s="3"/>
      <c r="L71" s="4"/>
      <c r="M71" s="5"/>
      <c r="N71" s="5"/>
      <c r="O71" s="6"/>
      <c r="X71" s="437"/>
      <c r="Y71" s="435"/>
      <c r="Z71" s="436"/>
      <c r="AA71" s="435"/>
      <c r="AB71" s="436"/>
      <c r="AC71" s="435"/>
      <c r="AD71" s="436"/>
      <c r="AE71" s="435"/>
      <c r="AF71" s="7"/>
      <c r="AG71" s="487"/>
      <c r="AH71" s="509"/>
      <c r="AI71" s="509"/>
      <c r="AJ71" s="22"/>
      <c r="AK71" s="488"/>
      <c r="AL71" s="476"/>
      <c r="AM71" s="489"/>
      <c r="AN71" s="490"/>
      <c r="AO71" s="540"/>
      <c r="AP71" s="540"/>
      <c r="AQ71" s="491" t="s">
        <v>168</v>
      </c>
      <c r="AR71" s="491"/>
      <c r="AS71" s="491"/>
      <c r="AT71" s="491"/>
      <c r="AU71" s="490"/>
      <c r="AV71" s="492"/>
      <c r="AW71" s="492"/>
      <c r="AX71" s="454"/>
      <c r="AY71" s="446"/>
      <c r="AZ71" s="443"/>
      <c r="BA71" s="449"/>
      <c r="BB71" s="561"/>
      <c r="BC71" s="561"/>
      <c r="BD71" s="561"/>
      <c r="BE71" s="719"/>
      <c r="BF71" s="721"/>
      <c r="BG71" s="449"/>
      <c r="BH71" s="409">
        <f t="array" ref="BH71">SUM(IF(O31:O67=1,BH31:BH67,0))</f>
        <v>0</v>
      </c>
      <c r="BI71" s="246">
        <f>ROUND((BH70-BI70)*60,0)</f>
        <v>0</v>
      </c>
      <c r="BJ71" s="476"/>
      <c r="BK71" s="493"/>
      <c r="BL71" s="483"/>
      <c r="BM71" s="486"/>
      <c r="BN71" s="482"/>
      <c r="BO71" s="485"/>
      <c r="BP71" s="486"/>
      <c r="BQ71" s="486"/>
      <c r="BR71" s="494"/>
      <c r="BS71" s="26"/>
      <c r="BV71" s="726"/>
      <c r="BW71" s="727"/>
    </row>
    <row r="72" spans="1:76" hidden="1" x14ac:dyDescent="0.2">
      <c r="A72" s="3">
        <v>0</v>
      </c>
      <c r="B72" s="239">
        <v>1</v>
      </c>
      <c r="C72" s="9" t="s">
        <v>14</v>
      </c>
      <c r="H72" s="5"/>
      <c r="I72" s="5"/>
      <c r="AV72" s="476"/>
      <c r="AW72" s="476"/>
      <c r="AX72" s="476"/>
      <c r="AY72" s="476"/>
      <c r="AZ72" s="74"/>
    </row>
    <row r="73" spans="1:76" hidden="1" x14ac:dyDescent="0.2">
      <c r="A73" s="3">
        <v>0</v>
      </c>
      <c r="B73" s="240"/>
      <c r="C73" s="9" t="s">
        <v>167</v>
      </c>
    </row>
    <row r="74" spans="1:76" hidden="1" x14ac:dyDescent="0.2">
      <c r="A74" s="3">
        <v>0</v>
      </c>
      <c r="B74" s="237" t="s">
        <v>163</v>
      </c>
      <c r="C74" s="10"/>
    </row>
    <row r="75" spans="1:76" hidden="1" x14ac:dyDescent="0.2">
      <c r="A75" s="3">
        <v>0</v>
      </c>
      <c r="B75" s="732" t="s">
        <v>152</v>
      </c>
      <c r="C75" s="10" t="s">
        <v>161</v>
      </c>
    </row>
    <row r="76" spans="1:76" hidden="1" x14ac:dyDescent="0.2">
      <c r="A76" s="3">
        <v>0</v>
      </c>
      <c r="B76" s="732" t="s">
        <v>153</v>
      </c>
      <c r="C76" s="10" t="s">
        <v>272</v>
      </c>
    </row>
    <row r="77" spans="1:76" hidden="1" x14ac:dyDescent="0.2">
      <c r="A77" s="3">
        <v>0</v>
      </c>
      <c r="B77" s="732" t="s">
        <v>154</v>
      </c>
      <c r="C77" s="10" t="s">
        <v>273</v>
      </c>
    </row>
    <row r="78" spans="1:76" hidden="1" x14ac:dyDescent="0.2">
      <c r="A78" s="3">
        <v>0</v>
      </c>
      <c r="B78" s="732" t="s">
        <v>155</v>
      </c>
      <c r="C78" s="10" t="s">
        <v>274</v>
      </c>
    </row>
    <row r="79" spans="1:76" hidden="1" x14ac:dyDescent="0.2">
      <c r="A79" s="3">
        <v>0</v>
      </c>
      <c r="B79" s="732" t="s">
        <v>156</v>
      </c>
      <c r="C79" s="10" t="s">
        <v>275</v>
      </c>
    </row>
    <row r="80" spans="1:76" hidden="1" x14ac:dyDescent="0.2">
      <c r="A80" s="3">
        <v>0</v>
      </c>
      <c r="B80" s="732" t="s">
        <v>157</v>
      </c>
      <c r="C80" s="10" t="s">
        <v>270</v>
      </c>
    </row>
    <row r="81" spans="1:75" hidden="1" x14ac:dyDescent="0.2">
      <c r="A81" s="3">
        <v>0</v>
      </c>
      <c r="B81" s="732" t="s">
        <v>158</v>
      </c>
      <c r="C81" s="10" t="s">
        <v>160</v>
      </c>
    </row>
    <row r="82" spans="1:75" hidden="1" x14ac:dyDescent="0.2">
      <c r="A82" s="3">
        <v>0</v>
      </c>
      <c r="B82" s="732" t="s">
        <v>159</v>
      </c>
      <c r="C82" s="10" t="s">
        <v>277</v>
      </c>
    </row>
    <row r="83" spans="1:75" hidden="1" x14ac:dyDescent="0.2">
      <c r="A83" s="3">
        <v>0</v>
      </c>
      <c r="B83" s="732" t="s">
        <v>162</v>
      </c>
      <c r="C83" s="10" t="s">
        <v>271</v>
      </c>
    </row>
    <row r="84" spans="1:75" hidden="1" x14ac:dyDescent="0.2">
      <c r="A84" s="3">
        <v>0</v>
      </c>
      <c r="B84" s="732" t="s">
        <v>166</v>
      </c>
      <c r="C84" s="10" t="s">
        <v>276</v>
      </c>
    </row>
    <row r="85" spans="1:75" ht="12.75" x14ac:dyDescent="0.2">
      <c r="B85" s="8"/>
      <c r="C85" s="10"/>
      <c r="BV85" s="728"/>
      <c r="BW85" s="727"/>
    </row>
    <row r="86" spans="1:75" ht="12.75" x14ac:dyDescent="0.2">
      <c r="B86" s="10"/>
      <c r="C86" s="10"/>
      <c r="BV86" s="726"/>
      <c r="BW86" s="727"/>
    </row>
    <row r="87" spans="1:75" x14ac:dyDescent="0.2">
      <c r="B87" s="10"/>
      <c r="C87" s="10"/>
    </row>
  </sheetData>
  <sheetProtection algorithmName="SHA-512" hashValue="xb6c+War6UoM1duobGulm7jpiWhH4oi1KGpwSqpkFPBNa8v8hInHIcaZNRHDW6bz1BjkoSPAd6CuvZDV23X80A==" saltValue="OdngMpvJ8EJGB860t2ZzAQ==" spinCount="100000" sheet="1" objects="1" scenarios="1"/>
  <autoFilter ref="A1:A84">
    <filterColumn colId="0">
      <filters>
        <filter val="1"/>
      </filters>
    </filterColumn>
  </autoFilter>
  <mergeCells count="57">
    <mergeCell ref="M54:N54"/>
    <mergeCell ref="M40:N40"/>
    <mergeCell ref="M49:N49"/>
    <mergeCell ref="M50:N50"/>
    <mergeCell ref="M51:N51"/>
    <mergeCell ref="M46:N46"/>
    <mergeCell ref="M47:N47"/>
    <mergeCell ref="M53:N53"/>
    <mergeCell ref="M41:N41"/>
    <mergeCell ref="M42:N42"/>
    <mergeCell ref="M52:N52"/>
    <mergeCell ref="M43:N43"/>
    <mergeCell ref="M44:N44"/>
    <mergeCell ref="M45:N45"/>
    <mergeCell ref="M48:N48"/>
    <mergeCell ref="M69:N69"/>
    <mergeCell ref="M65:N65"/>
    <mergeCell ref="M66:N66"/>
    <mergeCell ref="M67:N67"/>
    <mergeCell ref="M59:N59"/>
    <mergeCell ref="M68:N68"/>
    <mergeCell ref="M56:N56"/>
    <mergeCell ref="M57:N57"/>
    <mergeCell ref="M55:N55"/>
    <mergeCell ref="M64:N64"/>
    <mergeCell ref="M60:N60"/>
    <mergeCell ref="M61:N61"/>
    <mergeCell ref="M62:N62"/>
    <mergeCell ref="M63:N63"/>
    <mergeCell ref="M58:N58"/>
    <mergeCell ref="Q6:U6"/>
    <mergeCell ref="M33:N33"/>
    <mergeCell ref="M39:N39"/>
    <mergeCell ref="M35:N35"/>
    <mergeCell ref="M36:N36"/>
    <mergeCell ref="M37:N37"/>
    <mergeCell ref="M31:N31"/>
    <mergeCell ref="Q7:U7"/>
    <mergeCell ref="BI5:BU5"/>
    <mergeCell ref="BS29:BU30"/>
    <mergeCell ref="BM29:BM30"/>
    <mergeCell ref="AF22:AF23"/>
    <mergeCell ref="BK29:BL30"/>
    <mergeCell ref="BN29:BN30"/>
    <mergeCell ref="BR29:BR30"/>
    <mergeCell ref="BO29:BQ30"/>
    <mergeCell ref="AG22:BI23"/>
    <mergeCell ref="B7:C7"/>
    <mergeCell ref="K7:M7"/>
    <mergeCell ref="M38:N38"/>
    <mergeCell ref="K6:M6"/>
    <mergeCell ref="M26:N26"/>
    <mergeCell ref="M27:N27"/>
    <mergeCell ref="M34:N34"/>
    <mergeCell ref="M32:N32"/>
    <mergeCell ref="M28:N28"/>
    <mergeCell ref="B6:C6"/>
  </mergeCells>
  <phoneticPr fontId="7" type="noConversion"/>
  <conditionalFormatting sqref="AZ31:BA67">
    <cfRule type="expression" dxfId="21" priority="1" stopIfTrue="1">
      <formula>$AX31&gt;$AT31</formula>
    </cfRule>
  </conditionalFormatting>
  <conditionalFormatting sqref="BG31:BG67">
    <cfRule type="expression" dxfId="20" priority="2" stopIfTrue="1">
      <formula>$BE31&gt;$AY31</formula>
    </cfRule>
  </conditionalFormatting>
  <conditionalFormatting sqref="BI31:BI67">
    <cfRule type="expression" dxfId="19" priority="3" stopIfTrue="1">
      <formula>$BH31&lt;$BE31</formula>
    </cfRule>
  </conditionalFormatting>
  <conditionalFormatting sqref="AG22:BU23">
    <cfRule type="cellIs" dxfId="18" priority="4" stopIfTrue="1" operator="notEqual">
      <formula>0</formula>
    </cfRule>
  </conditionalFormatting>
  <conditionalFormatting sqref="L31:L67 E31:G67">
    <cfRule type="cellIs" dxfId="17" priority="5" stopIfTrue="1" operator="equal">
      <formula>0</formula>
    </cfRule>
  </conditionalFormatting>
  <conditionalFormatting sqref="O12:AF12">
    <cfRule type="expression" dxfId="16" priority="6" stopIfTrue="1">
      <formula>$B$10=1</formula>
    </cfRule>
  </conditionalFormatting>
  <conditionalFormatting sqref="O13:AF13">
    <cfRule type="expression" dxfId="15" priority="7" stopIfTrue="1">
      <formula>$B$10=2</formula>
    </cfRule>
  </conditionalFormatting>
  <conditionalFormatting sqref="O14:AF14">
    <cfRule type="expression" dxfId="14" priority="8" stopIfTrue="1">
      <formula>$B$10=3</formula>
    </cfRule>
  </conditionalFormatting>
  <conditionalFormatting sqref="O15:AF15">
    <cfRule type="expression" dxfId="13" priority="9" stopIfTrue="1">
      <formula>$B$10=4</formula>
    </cfRule>
  </conditionalFormatting>
  <conditionalFormatting sqref="O16:AF16">
    <cfRule type="expression" dxfId="12" priority="10" stopIfTrue="1">
      <formula>$B$10=5</formula>
    </cfRule>
  </conditionalFormatting>
  <conditionalFormatting sqref="O17:AF17">
    <cfRule type="expression" dxfId="11" priority="11" stopIfTrue="1">
      <formula>$B$10=6</formula>
    </cfRule>
  </conditionalFormatting>
  <conditionalFormatting sqref="O18:AF18">
    <cfRule type="expression" dxfId="10" priority="12" stopIfTrue="1">
      <formula>$B$10=7</formula>
    </cfRule>
  </conditionalFormatting>
  <conditionalFormatting sqref="H31:J67">
    <cfRule type="cellIs" dxfId="9" priority="13" stopIfTrue="1" operator="greaterThan">
      <formula>0</formula>
    </cfRule>
  </conditionalFormatting>
  <conditionalFormatting sqref="H23:J23 N23">
    <cfRule type="cellIs" dxfId="8" priority="14" stopIfTrue="1" operator="notEqual">
      <formula>0</formula>
    </cfRule>
  </conditionalFormatting>
  <conditionalFormatting sqref="H22:J22 N22">
    <cfRule type="cellIs" dxfId="7" priority="15" stopIfTrue="1" operator="notEqual">
      <formula>0</formula>
    </cfRule>
  </conditionalFormatting>
  <conditionalFormatting sqref="AF22:AF23">
    <cfRule type="cellIs" dxfId="6" priority="16" stopIfTrue="1" operator="notEqual">
      <formula>0</formula>
    </cfRule>
  </conditionalFormatting>
  <conditionalFormatting sqref="P31:P67">
    <cfRule type="cellIs" dxfId="5" priority="17" stopIfTrue="1" operator="lessThan">
      <formula>630</formula>
    </cfRule>
  </conditionalFormatting>
  <conditionalFormatting sqref="S31:S67">
    <cfRule type="cellIs" dxfId="4" priority="18" stopIfTrue="1" operator="greaterThan">
      <formula>1830</formula>
    </cfRule>
  </conditionalFormatting>
  <conditionalFormatting sqref="O19:AF19">
    <cfRule type="expression" dxfId="3" priority="19" stopIfTrue="1">
      <formula>$B$10=8</formula>
    </cfRule>
  </conditionalFormatting>
  <conditionalFormatting sqref="O20:AF20">
    <cfRule type="expression" dxfId="2" priority="20" stopIfTrue="1">
      <formula>$B$10=9</formula>
    </cfRule>
  </conditionalFormatting>
  <conditionalFormatting sqref="O21:AE21">
    <cfRule type="expression" dxfId="1" priority="21" stopIfTrue="1">
      <formula>$B$10=10</formula>
    </cfRule>
  </conditionalFormatting>
  <conditionalFormatting sqref="BF31:BF67">
    <cfRule type="cellIs" dxfId="0" priority="22" stopIfTrue="1" operator="greaterThan">
      <formula>0.02084</formula>
    </cfRule>
  </conditionalFormatting>
  <dataValidations xWindow="97" yWindow="437" count="12">
    <dataValidation type="whole" errorStyle="warning" operator="lessThanOrEqual" allowBlank="1" showInputMessage="1" showErrorMessage="1" errorTitle="Hinweis" error="Sie erlauben eine längere Arbeitszeit als 10 Stunden pro Tag - damit wird gegen die Dienstvereinbarung zur Gleitzeit verstoßen._x000a__x000a_Wollen Sie Ihre Eingabe trotzdem akzeptieren ?_x000a__x000a__x000a__x000a_" sqref="BI30">
      <formula1>1000</formula1>
    </dataValidation>
    <dataValidation operator="equal" allowBlank="1" showInputMessage="1" showErrorMessage="1" errorTitle="Falsche Eingabe" error="In diesem Feld sind nur folgende Werte erlaubt: &quot;leer&quot; oder 1 !" sqref="AJ4:AK4 AO4:AV4 AG4:AI21 AG1:AI2 BI4 AG24:AI65531"/>
    <dataValidation type="whole" allowBlank="1" showInputMessage="1" showErrorMessage="1" errorTitle="Falsche Eingabe" error="In diesem Feld sind nur folgende Werte erlaubt: &quot;leer&quot;, 1 oder 2 !" sqref="O31:O67">
      <formula1>1</formula1>
      <formula2>2</formula2>
    </dataValidation>
    <dataValidation type="whole" allowBlank="1" showInputMessage="1" showErrorMessage="1" errorTitle="Falsche Eingabe" error="Es sind nur die Werte 1 bis 10 erlaubt !" sqref="B10">
      <formula1>1</formula1>
      <formula2>10</formula2>
    </dataValidation>
    <dataValidation type="whole" errorStyle="warning" operator="lessThanOrEqual" allowBlank="1" showInputMessage="1" showErrorMessage="1" errorTitle="Hinweis" error="Bitte prüfen Sie die Eingabe im Format &quot;hhmm&quot; - ohne Doppelpunkt ! _x000a_Ansonsten beträgt Ihr Übertrag über +/- 20 Stunden --&gt; Verstoß gegen die Dienstvereinbarung zur Gleitzeit !_x000a__x000a_Wollen Sie Ihre Eingabe trotzdem akzeptieren ?" sqref="C13">
      <formula1>2000</formula1>
    </dataValidation>
    <dataValidation type="whole" operator="equal" allowBlank="1" showInputMessage="1" showErrorMessage="1" errorTitle="Falsche Eingabe" error="In diesem Feld sind nur folgende Werte erlaubt: &quot;leer&quot; oder 1 !" sqref="AF31:AF67">
      <formula1>1</formula1>
    </dataValidation>
    <dataValidation type="whole" errorStyle="warning" operator="lessThanOrEqual" allowBlank="1" showInputMessage="1" showErrorMessage="1" errorTitle="Hinweis" error="Bitte prüfen Sie die Eingabe im Format &quot;hhmm&quot; - ohne Doppelpunkt ! _x000a_Ansonsten liegt Ihre Tages-Sollzeit über 10 Stunden --&gt; Verstoß gegen die Dienstvereinbarung zur Gleitzeit !_x000a__x000a_Wollen Sie Ihre Eingabe trotzdem akzeptieren ?" sqref="Q22:U23">
      <formula1>1000</formula1>
    </dataValidation>
    <dataValidation type="list" allowBlank="1" showDropDown="1" showErrorMessage="1" errorTitle="Falsche Eingabe" error="Hier ist nur &quot;+&quot; oder &quot;-&quot; erlaubt !_x000a_Eingabe bitte mit &lt;Enter&gt; abschliessen." sqref="B13">
      <formula1>$C$72:$C$73</formula1>
    </dataValidation>
    <dataValidation operator="greaterThan" allowBlank="1" showInputMessage="1" showErrorMessage="1" sqref="K7"/>
    <dataValidation type="whole" errorStyle="warning" operator="lessThanOrEqual" allowBlank="1" showInputMessage="1" showErrorMessage="1" errorTitle="Hinweis" error="Bitte Eingabe prüfen: Format &quot;hhmm&quot; - ohne Doppelpunkt ! _x000a_Ansonsten liegt Ihre Endzeit nach 18:30 Uhr --&gt; Eventuell Verstoß gegen die Dienstvereinbarung zur Gleitzeit !_x000a__x000a_Wollen Sie Ihre Eingabe trotzdem akzeptieren ?_x000a_" sqref="S31:S67">
      <formula1>1830</formula1>
    </dataValidation>
    <dataValidation type="whole" errorStyle="warning" operator="greaterThanOrEqual" allowBlank="1" showInputMessage="1" showErrorMessage="1" errorTitle="Hinweis" error="Bitte Eingabe prüfen: Format &quot;hhmm&quot; - ohne Doppelpunkt ! _x000a_Ansonsten liegt Ihre Anfangszeit vor 6:30 Uhr --&gt; Eventuell Verstoß gegen die Dienstvereinbarung zur Gleitzeit !_x000a__x000a_Wollen Sie Ihre Eingabe trotzdem akzeptieren ?" sqref="P31:P67">
      <formula1>630</formula1>
    </dataValidation>
    <dataValidation type="list" allowBlank="1" showInputMessage="1" showErrorMessage="1" errorTitle="Falsche Eingabe" error="Bitte nur &quot;ja&quot; oder &quot;nein&quot; eingeben._x000a_" sqref="BE30">
      <formula1>$BD$4:$BE$4</formula1>
    </dataValidation>
  </dataValidations>
  <printOptions horizontalCentered="1" gridLinesSet="0"/>
  <pageMargins left="0" right="0" top="0.39370078740157483" bottom="0" header="0" footer="0"/>
  <pageSetup paperSize="9" scale="25" orientation="landscape" r:id="rId1"/>
  <headerFooter alignWithMargins="0"/>
  <customProperties>
    <customPr name="_pios_id" r:id="rId2"/>
  </customPropertie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Anleitung</vt:lpstr>
      <vt:lpstr>Sept 2024</vt:lpstr>
      <vt:lpstr>'Sept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Karl-Bernd Wenge</dc:creator>
  <cp:lastModifiedBy>bayerer</cp:lastModifiedBy>
  <cp:lastPrinted>2023-08-15T14:21:36Z</cp:lastPrinted>
  <dcterms:created xsi:type="dcterms:W3CDTF">1998-12-21T07:46:59Z</dcterms:created>
  <dcterms:modified xsi:type="dcterms:W3CDTF">2024-08-26T09:48:42Z</dcterms:modified>
</cp:coreProperties>
</file>